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rinterSettings/printerSettings1.bin" ContentType="application/vnd.openxmlformats-officedocument.spreadsheetml.printerSettings"/>
  <Override PartName="/xl/printerSettings/printerSettings2.bin" ContentType="application/vnd.openxmlformats-officedocument.spreadsheetml.printerSettings"/>
  <Override PartName="/xl/printerSettings/printerSettings3.bin" ContentType="application/vnd.openxmlformats-officedocument.spreadsheetml.printerSettings"/>
  <Override PartName="/xl/printerSettings/printerSettings4.bin" ContentType="application/vnd.openxmlformats-officedocument.spreadsheetml.printerSettings"/>
  <Override PartName="/xl/printerSettings/printerSettings5.bin" ContentType="application/vnd.openxmlformats-officedocument.spreadsheetml.printerSettings"/>
  <Override PartName="/xl/printerSettings/printerSettings6.bin" ContentType="application/vnd.openxmlformats-officedocument.spreadsheetml.printerSettings"/>
  <Override PartName="/xl/printerSettings/printerSettings7.bin" ContentType="application/vnd.openxmlformats-officedocument.spreadsheetml.printerSettings"/>
  <Override PartName="/xl/printerSettings/printerSettings8.bin" ContentType="application/vnd.openxmlformats-officedocument.spreadsheetml.printerSettings"/>
  <Override PartName="/xl/printerSettings/printerSettings9.bin" ContentType="application/vnd.openxmlformats-officedocument.spreadsheetml.printerSettings"/>
  <Override PartName="/xl/printerSettings/printerSettings10.bin" ContentType="application/vnd.openxmlformats-officedocument.spreadsheetml.printerSettings"/>
  <Override PartName="/xl/printerSettings/printerSettings11.bin" ContentType="application/vnd.openxmlformats-officedocument.spreadsheetml.printerSettings"/>
  <Override PartName="/xl/printerSettings/printerSettings12.bin" ContentType="application/vnd.openxmlformats-officedocument.spreadsheetml.printerSettings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G:\БОУЛИНГ\Турниры Федерации\Результаты прошлых лет\2022\"/>
    </mc:Choice>
  </mc:AlternateContent>
  <bookViews>
    <workbookView xWindow="1305" yWindow="-15" windowWidth="17940" windowHeight="8730" tabRatio="801" firstSheet="6" activeTab="18"/>
  </bookViews>
  <sheets>
    <sheet name="Cognos_Office_Connection_Cache" sheetId="59" state="veryHidden" r:id="rId1"/>
    <sheet name="Январь" sheetId="74" r:id="rId2"/>
    <sheet name="Февраль" sheetId="75" r:id="rId3"/>
    <sheet name="Март" sheetId="76" r:id="rId4"/>
    <sheet name="Апрель" sheetId="77" r:id="rId5"/>
    <sheet name="Май" sheetId="78" r:id="rId6"/>
    <sheet name="Июнь" sheetId="79" r:id="rId7"/>
    <sheet name="Июль" sheetId="81" r:id="rId8"/>
    <sheet name="Август" sheetId="83" r:id="rId9"/>
    <sheet name="Сентябрь" sheetId="84" r:id="rId10"/>
    <sheet name="Октябрь" sheetId="85" r:id="rId11"/>
    <sheet name="Ноябрь" sheetId="87" r:id="rId12"/>
    <sheet name="Мужчины" sheetId="80" r:id="rId13"/>
    <sheet name="Женщины" sheetId="82" r:id="rId14"/>
    <sheet name="Абс.чемп-рейтинг" sheetId="50" r:id="rId15"/>
    <sheet name="Абс.чемпион-турнир" sheetId="88" r:id="rId16"/>
    <sheet name="Турнир 09.01.22" sheetId="89" r:id="rId17"/>
    <sheet name="Турнир 27.03.22" sheetId="90" r:id="rId18"/>
    <sheet name="Турнир 06.11.22" sheetId="91" r:id="rId19"/>
    <sheet name="24 февраля" sheetId="61" state="hidden" r:id="rId20"/>
    <sheet name="жереб." sheetId="42" state="hidden" r:id="rId21"/>
    <sheet name="АБСОЛЮТ" sheetId="63" state="hidden" r:id="rId22"/>
    <sheet name="Ком.Тур. " sheetId="58" state="hidden" r:id="rId23"/>
    <sheet name="Статистика" sheetId="62" state="hidden" r:id="rId24"/>
  </sheets>
  <definedNames>
    <definedName name="ID" localSheetId="0" hidden="1">"e0b00e70-80a1-4381-9e6d-b47b863af4d7"</definedName>
    <definedName name="ID" localSheetId="14" hidden="1">"c3619bae-8e7c-46c6-b28e-ad2f6146a2f9"</definedName>
    <definedName name="ID" localSheetId="13" hidden="1">"c3619bae-8e7c-46c6-b28e-ad2f6146a2f9"</definedName>
    <definedName name="ID" localSheetId="20" hidden="1">"d43fbae4-9f34-4655-b6d6-8a38137a2e88"</definedName>
    <definedName name="ID" localSheetId="22" hidden="1">"e0afd5dc-60a8-46b9-9ea5-7fe82a99625a"</definedName>
    <definedName name="ID" localSheetId="12" hidden="1">"c3619bae-8e7c-46c6-b28e-ad2f6146a2f9"</definedName>
    <definedName name="_xlnm.Print_Area" localSheetId="14">'Абс.чемп-рейтинг'!$C$2:$P$67</definedName>
    <definedName name="_xlnm.Print_Area" localSheetId="13">Женщины!$C$2:$P$36</definedName>
    <definedName name="_xlnm.Print_Area" localSheetId="20">жереб.!$A$1:$M$19</definedName>
    <definedName name="_xlnm.Print_Area" localSheetId="12">Мужчины!$C$2:$P$41</definedName>
  </definedNames>
  <calcPr calcId="162913"/>
</workbook>
</file>

<file path=xl/calcChain.xml><?xml version="1.0" encoding="utf-8"?>
<calcChain xmlns="http://schemas.openxmlformats.org/spreadsheetml/2006/main">
  <c r="Y85" i="91" l="1"/>
  <c r="X85" i="91"/>
  <c r="U85" i="91"/>
  <c r="T85" i="91"/>
  <c r="S85" i="91"/>
  <c r="U84" i="91"/>
  <c r="T84" i="91"/>
  <c r="Y84" i="91" s="1"/>
  <c r="S84" i="91"/>
  <c r="U83" i="91"/>
  <c r="T83" i="91"/>
  <c r="S83" i="91"/>
  <c r="Y83" i="91" s="1"/>
  <c r="L83" i="91"/>
  <c r="J83" i="91"/>
  <c r="H83" i="91"/>
  <c r="F83" i="91"/>
  <c r="D83" i="91"/>
  <c r="B83" i="91"/>
  <c r="Y82" i="91"/>
  <c r="X82" i="91"/>
  <c r="U82" i="91"/>
  <c r="T82" i="91"/>
  <c r="S82" i="91"/>
  <c r="L82" i="91"/>
  <c r="J82" i="91"/>
  <c r="H82" i="91"/>
  <c r="F82" i="91"/>
  <c r="D82" i="91"/>
  <c r="B82" i="91"/>
  <c r="U81" i="91"/>
  <c r="T81" i="91"/>
  <c r="S81" i="91"/>
  <c r="Y81" i="91" s="1"/>
  <c r="X80" i="91"/>
  <c r="U80" i="91"/>
  <c r="T80" i="91"/>
  <c r="S80" i="91"/>
  <c r="Y80" i="91" s="1"/>
  <c r="Y79" i="91"/>
  <c r="X79" i="91"/>
  <c r="U79" i="91"/>
  <c r="T79" i="91"/>
  <c r="S79" i="91"/>
  <c r="L79" i="91"/>
  <c r="J79" i="91"/>
  <c r="H79" i="91"/>
  <c r="F79" i="91"/>
  <c r="D79" i="91"/>
  <c r="B79" i="91"/>
  <c r="U78" i="91"/>
  <c r="T78" i="91"/>
  <c r="S78" i="91"/>
  <c r="Y78" i="91" s="1"/>
  <c r="L78" i="91"/>
  <c r="J78" i="91"/>
  <c r="H78" i="91"/>
  <c r="F78" i="91"/>
  <c r="D78" i="91"/>
  <c r="B78" i="91"/>
  <c r="Y77" i="91"/>
  <c r="X77" i="91"/>
  <c r="U77" i="91"/>
  <c r="T77" i="91"/>
  <c r="S77" i="91"/>
  <c r="U76" i="91"/>
  <c r="T76" i="91"/>
  <c r="Y76" i="91" s="1"/>
  <c r="S76" i="91"/>
  <c r="U75" i="91"/>
  <c r="T75" i="91"/>
  <c r="S75" i="91"/>
  <c r="Y75" i="91" s="1"/>
  <c r="P75" i="91"/>
  <c r="P76" i="91" s="1"/>
  <c r="P77" i="91" s="1"/>
  <c r="P78" i="91" s="1"/>
  <c r="P79" i="91" s="1"/>
  <c r="P80" i="91" s="1"/>
  <c r="P81" i="91" s="1"/>
  <c r="P82" i="91" s="1"/>
  <c r="P83" i="91" s="1"/>
  <c r="P84" i="91" s="1"/>
  <c r="P85" i="91" s="1"/>
  <c r="L75" i="91"/>
  <c r="J75" i="91"/>
  <c r="H75" i="91"/>
  <c r="F75" i="91"/>
  <c r="D75" i="91"/>
  <c r="B75" i="91"/>
  <c r="Y74" i="91"/>
  <c r="X74" i="91"/>
  <c r="U74" i="91"/>
  <c r="T74" i="91"/>
  <c r="S74" i="91"/>
  <c r="P74" i="91"/>
  <c r="L74" i="91"/>
  <c r="J74" i="91"/>
  <c r="H74" i="91"/>
  <c r="F74" i="91"/>
  <c r="D74" i="91"/>
  <c r="B74" i="91"/>
  <c r="U64" i="91"/>
  <c r="T64" i="91"/>
  <c r="S64" i="91"/>
  <c r="W64" i="91" s="1"/>
  <c r="Y64" i="91" s="1"/>
  <c r="U63" i="91"/>
  <c r="W63" i="91" s="1"/>
  <c r="Y63" i="91" s="1"/>
  <c r="T63" i="91"/>
  <c r="S63" i="91"/>
  <c r="U62" i="91"/>
  <c r="T62" i="91"/>
  <c r="W62" i="91" s="1"/>
  <c r="Y62" i="91" s="1"/>
  <c r="S62" i="91"/>
  <c r="U61" i="91"/>
  <c r="T61" i="91"/>
  <c r="S61" i="91"/>
  <c r="W61" i="91" s="1"/>
  <c r="Y61" i="91" s="1"/>
  <c r="W60" i="91"/>
  <c r="Y60" i="91" s="1"/>
  <c r="U60" i="91"/>
  <c r="T60" i="91"/>
  <c r="S60" i="91"/>
  <c r="U59" i="91"/>
  <c r="T59" i="91"/>
  <c r="S59" i="91"/>
  <c r="W59" i="91" s="1"/>
  <c r="Y59" i="91" s="1"/>
  <c r="L59" i="91"/>
  <c r="J59" i="91"/>
  <c r="H59" i="91"/>
  <c r="F59" i="91"/>
  <c r="D59" i="91"/>
  <c r="B59" i="91"/>
  <c r="W58" i="91"/>
  <c r="Y58" i="91" s="1"/>
  <c r="U58" i="91"/>
  <c r="T58" i="91"/>
  <c r="S58" i="91"/>
  <c r="L58" i="91"/>
  <c r="J58" i="91"/>
  <c r="H58" i="91"/>
  <c r="F58" i="91"/>
  <c r="D58" i="91"/>
  <c r="B58" i="91"/>
  <c r="U57" i="91"/>
  <c r="T57" i="91"/>
  <c r="S57" i="91"/>
  <c r="W57" i="91" s="1"/>
  <c r="Y57" i="91" s="1"/>
  <c r="L57" i="91"/>
  <c r="J57" i="91"/>
  <c r="H57" i="91"/>
  <c r="F57" i="91"/>
  <c r="D57" i="91"/>
  <c r="B57" i="91"/>
  <c r="U56" i="91"/>
  <c r="T56" i="91"/>
  <c r="W56" i="91" s="1"/>
  <c r="Y56" i="91" s="1"/>
  <c r="S56" i="91"/>
  <c r="U55" i="91"/>
  <c r="T55" i="91"/>
  <c r="S55" i="91"/>
  <c r="W55" i="91" s="1"/>
  <c r="Y55" i="91" s="1"/>
  <c r="W54" i="91"/>
  <c r="Y54" i="91" s="1"/>
  <c r="U54" i="91"/>
  <c r="T54" i="91"/>
  <c r="S54" i="91"/>
  <c r="L54" i="91"/>
  <c r="J54" i="91"/>
  <c r="H54" i="91"/>
  <c r="F54" i="91"/>
  <c r="D54" i="91"/>
  <c r="B54" i="91"/>
  <c r="U53" i="91"/>
  <c r="T53" i="91"/>
  <c r="S53" i="91"/>
  <c r="W53" i="91" s="1"/>
  <c r="Y53" i="91" s="1"/>
  <c r="L53" i="91"/>
  <c r="J53" i="91"/>
  <c r="H53" i="91"/>
  <c r="F53" i="91"/>
  <c r="D53" i="91"/>
  <c r="B53" i="91"/>
  <c r="U52" i="91"/>
  <c r="T52" i="91"/>
  <c r="W52" i="91" s="1"/>
  <c r="Y52" i="91" s="1"/>
  <c r="S52" i="91"/>
  <c r="L52" i="91"/>
  <c r="J52" i="91"/>
  <c r="H52" i="91"/>
  <c r="F52" i="91"/>
  <c r="D52" i="91"/>
  <c r="B52" i="91"/>
  <c r="U51" i="91"/>
  <c r="W51" i="91" s="1"/>
  <c r="Y51" i="91" s="1"/>
  <c r="T51" i="91"/>
  <c r="S51" i="91"/>
  <c r="U50" i="91"/>
  <c r="T50" i="91"/>
  <c r="W50" i="91" s="1"/>
  <c r="Y50" i="91" s="1"/>
  <c r="S50" i="91"/>
  <c r="U49" i="91"/>
  <c r="T49" i="91"/>
  <c r="S49" i="91"/>
  <c r="W49" i="91" s="1"/>
  <c r="Y49" i="91" s="1"/>
  <c r="L49" i="91"/>
  <c r="J49" i="91"/>
  <c r="H49" i="91"/>
  <c r="F49" i="91"/>
  <c r="D49" i="91"/>
  <c r="B49" i="91"/>
  <c r="U48" i="91"/>
  <c r="T48" i="91"/>
  <c r="W48" i="91" s="1"/>
  <c r="Y48" i="91" s="1"/>
  <c r="S48" i="91"/>
  <c r="L48" i="91"/>
  <c r="J48" i="91"/>
  <c r="H48" i="91"/>
  <c r="F48" i="91"/>
  <c r="D48" i="91"/>
  <c r="B48" i="91"/>
  <c r="U47" i="91"/>
  <c r="W47" i="91" s="1"/>
  <c r="Y47" i="91" s="1"/>
  <c r="T47" i="91"/>
  <c r="S47" i="91"/>
  <c r="L47" i="91"/>
  <c r="J47" i="91"/>
  <c r="H47" i="91"/>
  <c r="F47" i="91"/>
  <c r="D47" i="91"/>
  <c r="B47" i="91"/>
  <c r="U34" i="91"/>
  <c r="T34" i="91"/>
  <c r="S34" i="91"/>
  <c r="W34" i="91" s="1"/>
  <c r="Y34" i="91" s="1"/>
  <c r="V33" i="91"/>
  <c r="U33" i="91"/>
  <c r="T33" i="91"/>
  <c r="S33" i="91"/>
  <c r="W33" i="91" s="1"/>
  <c r="Y33" i="91" s="1"/>
  <c r="V32" i="91"/>
  <c r="W32" i="91" s="1"/>
  <c r="Y32" i="91" s="1"/>
  <c r="U32" i="91"/>
  <c r="T32" i="91"/>
  <c r="S32" i="91"/>
  <c r="V31" i="91"/>
  <c r="U31" i="91"/>
  <c r="T31" i="91"/>
  <c r="W31" i="91" s="1"/>
  <c r="Y31" i="91" s="1"/>
  <c r="S31" i="91"/>
  <c r="V30" i="91"/>
  <c r="U30" i="91"/>
  <c r="T30" i="91"/>
  <c r="S30" i="91"/>
  <c r="W30" i="91" s="1"/>
  <c r="Y30" i="91" s="1"/>
  <c r="L30" i="91"/>
  <c r="J30" i="91"/>
  <c r="H30" i="91"/>
  <c r="D30" i="91"/>
  <c r="B30" i="91"/>
  <c r="V29" i="91"/>
  <c r="U29" i="91"/>
  <c r="W29" i="91" s="1"/>
  <c r="Y29" i="91" s="1"/>
  <c r="T29" i="91"/>
  <c r="S29" i="91"/>
  <c r="L29" i="91"/>
  <c r="J29" i="91"/>
  <c r="H29" i="91"/>
  <c r="F29" i="91"/>
  <c r="D29" i="91"/>
  <c r="B29" i="91"/>
  <c r="V28" i="91"/>
  <c r="U28" i="91"/>
  <c r="T28" i="91"/>
  <c r="S28" i="91"/>
  <c r="W28" i="91" s="1"/>
  <c r="Y28" i="91" s="1"/>
  <c r="W27" i="91"/>
  <c r="Y27" i="91" s="1"/>
  <c r="V27" i="91"/>
  <c r="U27" i="91"/>
  <c r="T27" i="91"/>
  <c r="S27" i="91"/>
  <c r="V26" i="91"/>
  <c r="U26" i="91"/>
  <c r="W26" i="91" s="1"/>
  <c r="Y26" i="91" s="1"/>
  <c r="T26" i="91"/>
  <c r="S26" i="91"/>
  <c r="L26" i="91"/>
  <c r="J26" i="91"/>
  <c r="H26" i="91"/>
  <c r="F26" i="91"/>
  <c r="D26" i="91"/>
  <c r="B26" i="91"/>
  <c r="W25" i="91"/>
  <c r="Y25" i="91" s="1"/>
  <c r="U25" i="91"/>
  <c r="T25" i="91"/>
  <c r="S25" i="91"/>
  <c r="L25" i="91"/>
  <c r="J25" i="91"/>
  <c r="H25" i="91"/>
  <c r="D25" i="91"/>
  <c r="B25" i="91"/>
  <c r="V24" i="91"/>
  <c r="U24" i="91"/>
  <c r="T24" i="91"/>
  <c r="S24" i="91"/>
  <c r="W24" i="91" s="1"/>
  <c r="Y24" i="91" s="1"/>
  <c r="V23" i="91"/>
  <c r="U23" i="91"/>
  <c r="T23" i="91"/>
  <c r="S23" i="91"/>
  <c r="W23" i="91" s="1"/>
  <c r="Y23" i="91" s="1"/>
  <c r="L22" i="91"/>
  <c r="J22" i="91"/>
  <c r="H22" i="91"/>
  <c r="D22" i="91"/>
  <c r="B22" i="91"/>
  <c r="L21" i="91"/>
  <c r="J21" i="91"/>
  <c r="H21" i="91"/>
  <c r="F21" i="91"/>
  <c r="D21" i="91"/>
  <c r="B21" i="91"/>
  <c r="V18" i="91"/>
  <c r="U18" i="91"/>
  <c r="T18" i="91"/>
  <c r="S18" i="91"/>
  <c r="W18" i="91" s="1"/>
  <c r="Y18" i="91" s="1"/>
  <c r="V17" i="91"/>
  <c r="U17" i="91"/>
  <c r="T17" i="91"/>
  <c r="S17" i="91"/>
  <c r="W17" i="91" s="1"/>
  <c r="Y17" i="91" s="1"/>
  <c r="V16" i="91"/>
  <c r="W16" i="91" s="1"/>
  <c r="Y16" i="91" s="1"/>
  <c r="U16" i="91"/>
  <c r="T16" i="91"/>
  <c r="S16" i="91"/>
  <c r="L16" i="91"/>
  <c r="J16" i="91"/>
  <c r="H16" i="91"/>
  <c r="F16" i="91"/>
  <c r="D16" i="91"/>
  <c r="B16" i="91"/>
  <c r="U15" i="91"/>
  <c r="T15" i="91"/>
  <c r="S15" i="91"/>
  <c r="W15" i="91" s="1"/>
  <c r="Y15" i="91" s="1"/>
  <c r="J15" i="91"/>
  <c r="H15" i="91"/>
  <c r="F15" i="91"/>
  <c r="D15" i="91"/>
  <c r="B15" i="91"/>
  <c r="V14" i="91"/>
  <c r="W14" i="91" s="1"/>
  <c r="Y14" i="91" s="1"/>
  <c r="U14" i="91"/>
  <c r="T14" i="91"/>
  <c r="S14" i="91"/>
  <c r="V13" i="91"/>
  <c r="U13" i="91"/>
  <c r="W13" i="91" s="1"/>
  <c r="Y13" i="91" s="1"/>
  <c r="T13" i="91"/>
  <c r="S13" i="91"/>
  <c r="V12" i="91"/>
  <c r="U12" i="91"/>
  <c r="T12" i="91"/>
  <c r="W12" i="91" s="1"/>
  <c r="Y12" i="91" s="1"/>
  <c r="S12" i="91"/>
  <c r="J12" i="91"/>
  <c r="H12" i="91"/>
  <c r="F12" i="91"/>
  <c r="D12" i="91"/>
  <c r="B12" i="91"/>
  <c r="V11" i="91"/>
  <c r="U11" i="91"/>
  <c r="T11" i="91"/>
  <c r="S11" i="91"/>
  <c r="W11" i="91" s="1"/>
  <c r="Y11" i="91" s="1"/>
  <c r="L11" i="91"/>
  <c r="J11" i="91"/>
  <c r="H11" i="91"/>
  <c r="F11" i="91"/>
  <c r="D11" i="91"/>
  <c r="B11" i="91"/>
  <c r="V10" i="91"/>
  <c r="U10" i="91"/>
  <c r="W10" i="91" s="1"/>
  <c r="Y10" i="91" s="1"/>
  <c r="T10" i="91"/>
  <c r="S10" i="91"/>
  <c r="V9" i="91"/>
  <c r="U9" i="91"/>
  <c r="T9" i="91"/>
  <c r="W9" i="91" s="1"/>
  <c r="Y9" i="91" s="1"/>
  <c r="S9" i="91"/>
  <c r="V8" i="91"/>
  <c r="U8" i="91"/>
  <c r="T8" i="91"/>
  <c r="S8" i="91"/>
  <c r="W8" i="91" s="1"/>
  <c r="Y8" i="91" s="1"/>
  <c r="L8" i="91"/>
  <c r="J8" i="91"/>
  <c r="H8" i="91"/>
  <c r="F8" i="91"/>
  <c r="D8" i="91"/>
  <c r="B8" i="91"/>
  <c r="U7" i="91"/>
  <c r="T7" i="91"/>
  <c r="S7" i="91"/>
  <c r="W7" i="91" s="1"/>
  <c r="Y7" i="91" s="1"/>
  <c r="P7" i="91"/>
  <c r="P8" i="91" s="1"/>
  <c r="P9" i="91" s="1"/>
  <c r="P10" i="91" s="1"/>
  <c r="P11" i="91" s="1"/>
  <c r="P12" i="91" s="1"/>
  <c r="P13" i="91" s="1"/>
  <c r="P14" i="91" s="1"/>
  <c r="P15" i="91" s="1"/>
  <c r="P16" i="91" s="1"/>
  <c r="J7" i="91"/>
  <c r="H7" i="91"/>
  <c r="F7" i="91"/>
  <c r="D7" i="91"/>
  <c r="B7" i="91"/>
  <c r="V67" i="90"/>
  <c r="U67" i="90"/>
  <c r="T67" i="90"/>
  <c r="S67" i="90"/>
  <c r="Y67" i="90" s="1"/>
  <c r="V66" i="90"/>
  <c r="U66" i="90"/>
  <c r="T66" i="90"/>
  <c r="S66" i="90"/>
  <c r="Y66" i="90" s="1"/>
  <c r="Q66" i="90"/>
  <c r="B64" i="90" s="1"/>
  <c r="V65" i="90"/>
  <c r="U65" i="90"/>
  <c r="T65" i="90"/>
  <c r="S65" i="90"/>
  <c r="Y65" i="90" s="1"/>
  <c r="Q65" i="90"/>
  <c r="B65" i="90" s="1"/>
  <c r="Y64" i="90"/>
  <c r="X64" i="90"/>
  <c r="V64" i="90"/>
  <c r="U64" i="90"/>
  <c r="T64" i="90"/>
  <c r="S64" i="90"/>
  <c r="L64" i="90"/>
  <c r="V63" i="90"/>
  <c r="U63" i="90"/>
  <c r="Y63" i="90" s="1"/>
  <c r="T63" i="90"/>
  <c r="S63" i="90"/>
  <c r="V62" i="90"/>
  <c r="U62" i="90"/>
  <c r="T62" i="90"/>
  <c r="S62" i="90"/>
  <c r="Y62" i="90" s="1"/>
  <c r="P62" i="90"/>
  <c r="P63" i="90" s="1"/>
  <c r="P64" i="90" s="1"/>
  <c r="P65" i="90" s="1"/>
  <c r="P66" i="90" s="1"/>
  <c r="P67" i="90" s="1"/>
  <c r="J55" i="90"/>
  <c r="H55" i="90"/>
  <c r="F55" i="90"/>
  <c r="V53" i="90"/>
  <c r="U53" i="90"/>
  <c r="T53" i="90"/>
  <c r="S53" i="90"/>
  <c r="W53" i="90" s="1"/>
  <c r="Y53" i="90" s="1"/>
  <c r="Q53" i="90"/>
  <c r="B47" i="90" s="1"/>
  <c r="V52" i="90"/>
  <c r="U52" i="90"/>
  <c r="T52" i="90"/>
  <c r="S52" i="90"/>
  <c r="W52" i="90" s="1"/>
  <c r="Y52" i="90" s="1"/>
  <c r="Q52" i="90"/>
  <c r="Q63" i="90" s="1"/>
  <c r="V51" i="90"/>
  <c r="U51" i="90"/>
  <c r="T51" i="90"/>
  <c r="S51" i="90"/>
  <c r="W51" i="90" s="1"/>
  <c r="Y51" i="90" s="1"/>
  <c r="Q51" i="90"/>
  <c r="F51" i="90"/>
  <c r="D51" i="90"/>
  <c r="B51" i="90"/>
  <c r="V50" i="90"/>
  <c r="U50" i="90"/>
  <c r="T50" i="90"/>
  <c r="S50" i="90"/>
  <c r="W50" i="90" s="1"/>
  <c r="Y50" i="90" s="1"/>
  <c r="Q50" i="90"/>
  <c r="B55" i="90" s="1"/>
  <c r="L50" i="90"/>
  <c r="W49" i="90"/>
  <c r="Y49" i="90" s="1"/>
  <c r="V49" i="90"/>
  <c r="U49" i="90"/>
  <c r="T49" i="90"/>
  <c r="S49" i="90"/>
  <c r="Q49" i="90"/>
  <c r="H56" i="90" s="1"/>
  <c r="W48" i="90"/>
  <c r="Y48" i="90" s="1"/>
  <c r="U48" i="90"/>
  <c r="T48" i="90"/>
  <c r="S48" i="90"/>
  <c r="Q48" i="90"/>
  <c r="V47" i="90"/>
  <c r="W47" i="90" s="1"/>
  <c r="Y47" i="90" s="1"/>
  <c r="U47" i="90"/>
  <c r="T47" i="90"/>
  <c r="S47" i="90"/>
  <c r="Q47" i="90"/>
  <c r="J51" i="90" s="1"/>
  <c r="L47" i="90"/>
  <c r="J47" i="90"/>
  <c r="H47" i="90"/>
  <c r="V46" i="90"/>
  <c r="U46" i="90"/>
  <c r="T46" i="90"/>
  <c r="S46" i="90"/>
  <c r="W46" i="90" s="1"/>
  <c r="Y46" i="90" s="1"/>
  <c r="Q46" i="90"/>
  <c r="J50" i="90" s="1"/>
  <c r="J46" i="90"/>
  <c r="H46" i="90"/>
  <c r="F46" i="90"/>
  <c r="Y45" i="90"/>
  <c r="W45" i="90"/>
  <c r="V45" i="90"/>
  <c r="U45" i="90"/>
  <c r="T45" i="90"/>
  <c r="S45" i="90"/>
  <c r="Q45" i="90"/>
  <c r="Q62" i="90" s="1"/>
  <c r="Y44" i="90"/>
  <c r="W44" i="90"/>
  <c r="V44" i="90"/>
  <c r="U44" i="90"/>
  <c r="T44" i="90"/>
  <c r="S44" i="90"/>
  <c r="Q44" i="90"/>
  <c r="D55" i="90" s="1"/>
  <c r="P44" i="90"/>
  <c r="P45" i="90" s="1"/>
  <c r="P46" i="90" s="1"/>
  <c r="P47" i="90" s="1"/>
  <c r="P48" i="90" s="1"/>
  <c r="P49" i="90" s="1"/>
  <c r="P50" i="90" s="1"/>
  <c r="P51" i="90" s="1"/>
  <c r="P52" i="90" s="1"/>
  <c r="P53" i="90" s="1"/>
  <c r="Y43" i="90"/>
  <c r="W43" i="90"/>
  <c r="U43" i="90"/>
  <c r="T43" i="90"/>
  <c r="S43" i="90"/>
  <c r="Q43" i="90"/>
  <c r="D47" i="90" s="1"/>
  <c r="P43" i="90"/>
  <c r="L43" i="90"/>
  <c r="J43" i="90"/>
  <c r="H43" i="90"/>
  <c r="F43" i="90"/>
  <c r="V42" i="90"/>
  <c r="U42" i="90"/>
  <c r="W42" i="90" s="1"/>
  <c r="Y42" i="90" s="1"/>
  <c r="T42" i="90"/>
  <c r="S42" i="90"/>
  <c r="Q42" i="90"/>
  <c r="J56" i="90" s="1"/>
  <c r="P42" i="90"/>
  <c r="L42" i="90"/>
  <c r="H42" i="90"/>
  <c r="F42" i="90"/>
  <c r="B42" i="90"/>
  <c r="L35" i="90"/>
  <c r="J35" i="90"/>
  <c r="H35" i="90"/>
  <c r="F35" i="90"/>
  <c r="D35" i="90"/>
  <c r="B35" i="90"/>
  <c r="L34" i="90"/>
  <c r="J34" i="90"/>
  <c r="H34" i="90"/>
  <c r="F34" i="90"/>
  <c r="D34" i="90"/>
  <c r="B34" i="90"/>
  <c r="W33" i="90"/>
  <c r="Y33" i="90" s="1"/>
  <c r="U33" i="90"/>
  <c r="T33" i="90"/>
  <c r="S33" i="90"/>
  <c r="U32" i="90"/>
  <c r="T32" i="90"/>
  <c r="S32" i="90"/>
  <c r="W32" i="90" s="1"/>
  <c r="Y32" i="90" s="1"/>
  <c r="V31" i="90"/>
  <c r="U31" i="90"/>
  <c r="T31" i="90"/>
  <c r="S31" i="90"/>
  <c r="W31" i="90" s="1"/>
  <c r="Y31" i="90" s="1"/>
  <c r="W30" i="90"/>
  <c r="Y30" i="90" s="1"/>
  <c r="U30" i="90"/>
  <c r="T30" i="90"/>
  <c r="S30" i="90"/>
  <c r="U29" i="90"/>
  <c r="T29" i="90"/>
  <c r="S29" i="90"/>
  <c r="W29" i="90" s="1"/>
  <c r="Y29" i="90" s="1"/>
  <c r="L29" i="90"/>
  <c r="J29" i="90"/>
  <c r="H29" i="90"/>
  <c r="F29" i="90"/>
  <c r="D29" i="90"/>
  <c r="B29" i="90"/>
  <c r="W28" i="90"/>
  <c r="Y28" i="90" s="1"/>
  <c r="U28" i="90"/>
  <c r="T28" i="90"/>
  <c r="S28" i="90"/>
  <c r="L28" i="90"/>
  <c r="J28" i="90"/>
  <c r="H28" i="90"/>
  <c r="F28" i="90"/>
  <c r="D28" i="90"/>
  <c r="B28" i="90"/>
  <c r="V27" i="90"/>
  <c r="U27" i="90"/>
  <c r="T27" i="90"/>
  <c r="S27" i="90"/>
  <c r="W27" i="90" s="1"/>
  <c r="Y27" i="90" s="1"/>
  <c r="Y26" i="90"/>
  <c r="W26" i="90"/>
  <c r="V26" i="90"/>
  <c r="U26" i="90"/>
  <c r="T26" i="90"/>
  <c r="S26" i="90"/>
  <c r="U25" i="90"/>
  <c r="W25" i="90" s="1"/>
  <c r="Y25" i="90" s="1"/>
  <c r="T25" i="90"/>
  <c r="S25" i="90"/>
  <c r="L25" i="90"/>
  <c r="J25" i="90"/>
  <c r="H25" i="90"/>
  <c r="F25" i="90"/>
  <c r="D25" i="90"/>
  <c r="B25" i="90"/>
  <c r="U24" i="90"/>
  <c r="T24" i="90"/>
  <c r="S24" i="90"/>
  <c r="W24" i="90" s="1"/>
  <c r="Y24" i="90" s="1"/>
  <c r="L24" i="90"/>
  <c r="J24" i="90"/>
  <c r="H24" i="90"/>
  <c r="F24" i="90"/>
  <c r="D24" i="90"/>
  <c r="B24" i="90"/>
  <c r="V23" i="90"/>
  <c r="U23" i="90"/>
  <c r="T23" i="90"/>
  <c r="S23" i="90"/>
  <c r="W23" i="90" s="1"/>
  <c r="Y23" i="90" s="1"/>
  <c r="V22" i="90"/>
  <c r="U22" i="90"/>
  <c r="T22" i="90"/>
  <c r="S22" i="90"/>
  <c r="W22" i="90" s="1"/>
  <c r="Y22" i="90" s="1"/>
  <c r="P22" i="90"/>
  <c r="P23" i="90" s="1"/>
  <c r="L21" i="90"/>
  <c r="J21" i="90"/>
  <c r="H21" i="90"/>
  <c r="F21" i="90"/>
  <c r="D21" i="90"/>
  <c r="B21" i="90"/>
  <c r="L20" i="90"/>
  <c r="J20" i="90"/>
  <c r="H20" i="90"/>
  <c r="F20" i="90"/>
  <c r="D20" i="90"/>
  <c r="B20" i="90"/>
  <c r="U18" i="90"/>
  <c r="W18" i="90" s="1"/>
  <c r="Y18" i="90" s="1"/>
  <c r="T18" i="90"/>
  <c r="S18" i="90"/>
  <c r="U17" i="90"/>
  <c r="T17" i="90"/>
  <c r="S17" i="90"/>
  <c r="W17" i="90" s="1"/>
  <c r="Y17" i="90" s="1"/>
  <c r="V16" i="90"/>
  <c r="U16" i="90"/>
  <c r="T16" i="90"/>
  <c r="S16" i="90"/>
  <c r="W16" i="90" s="1"/>
  <c r="Y16" i="90" s="1"/>
  <c r="L16" i="90"/>
  <c r="J16" i="90"/>
  <c r="H16" i="90"/>
  <c r="F16" i="90"/>
  <c r="D16" i="90"/>
  <c r="B16" i="90"/>
  <c r="W15" i="90"/>
  <c r="Y15" i="90" s="1"/>
  <c r="V15" i="90"/>
  <c r="U15" i="90"/>
  <c r="T15" i="90"/>
  <c r="S15" i="90"/>
  <c r="L15" i="90"/>
  <c r="J15" i="90"/>
  <c r="H15" i="90"/>
  <c r="F15" i="90"/>
  <c r="D15" i="90"/>
  <c r="B15" i="90"/>
  <c r="V14" i="90"/>
  <c r="U14" i="90"/>
  <c r="T14" i="90"/>
  <c r="S14" i="90"/>
  <c r="W14" i="90" s="1"/>
  <c r="Y14" i="90" s="1"/>
  <c r="U13" i="90"/>
  <c r="T13" i="90"/>
  <c r="S13" i="90"/>
  <c r="W13" i="90" s="1"/>
  <c r="Y13" i="90" s="1"/>
  <c r="V12" i="90"/>
  <c r="U12" i="90"/>
  <c r="T12" i="90"/>
  <c r="S12" i="90"/>
  <c r="W12" i="90" s="1"/>
  <c r="Y12" i="90" s="1"/>
  <c r="L12" i="90"/>
  <c r="J12" i="90"/>
  <c r="H12" i="90"/>
  <c r="F12" i="90"/>
  <c r="D12" i="90"/>
  <c r="B12" i="90"/>
  <c r="U11" i="90"/>
  <c r="W11" i="90" s="1"/>
  <c r="Y11" i="90" s="1"/>
  <c r="T11" i="90"/>
  <c r="S11" i="90"/>
  <c r="L11" i="90"/>
  <c r="J11" i="90"/>
  <c r="H11" i="90"/>
  <c r="F11" i="90"/>
  <c r="D11" i="90"/>
  <c r="B11" i="90"/>
  <c r="V10" i="90"/>
  <c r="U10" i="90"/>
  <c r="T10" i="90"/>
  <c r="S10" i="90"/>
  <c r="W10" i="90" s="1"/>
  <c r="Y10" i="90" s="1"/>
  <c r="U9" i="90"/>
  <c r="T9" i="90"/>
  <c r="S9" i="90"/>
  <c r="W9" i="90" s="1"/>
  <c r="Y9" i="90" s="1"/>
  <c r="W8" i="90"/>
  <c r="Y8" i="90" s="1"/>
  <c r="V8" i="90"/>
  <c r="U8" i="90"/>
  <c r="T8" i="90"/>
  <c r="S8" i="90"/>
  <c r="L8" i="90"/>
  <c r="J8" i="90"/>
  <c r="H8" i="90"/>
  <c r="F8" i="90"/>
  <c r="D8" i="90"/>
  <c r="B8" i="90"/>
  <c r="V7" i="90"/>
  <c r="U7" i="90"/>
  <c r="T7" i="90"/>
  <c r="S7" i="90"/>
  <c r="W7" i="90" s="1"/>
  <c r="Y7" i="90" s="1"/>
  <c r="P7" i="90"/>
  <c r="P8" i="90" s="1"/>
  <c r="P9" i="90" s="1"/>
  <c r="P10" i="90" s="1"/>
  <c r="P11" i="90" s="1"/>
  <c r="P12" i="90" s="1"/>
  <c r="P13" i="90" s="1"/>
  <c r="P14" i="90" s="1"/>
  <c r="P15" i="90" s="1"/>
  <c r="P16" i="90" s="1"/>
  <c r="P17" i="90" s="1"/>
  <c r="P18" i="90" s="1"/>
  <c r="L7" i="90"/>
  <c r="J7" i="90"/>
  <c r="H7" i="90"/>
  <c r="F7" i="90"/>
  <c r="D7" i="90"/>
  <c r="B7" i="90"/>
  <c r="L22" i="89"/>
  <c r="K22" i="89"/>
  <c r="M22" i="89" s="1"/>
  <c r="L21" i="89"/>
  <c r="K21" i="89"/>
  <c r="M21" i="89" s="1"/>
  <c r="L20" i="89"/>
  <c r="K20" i="89"/>
  <c r="M20" i="89" s="1"/>
  <c r="M19" i="89"/>
  <c r="L19" i="89"/>
  <c r="K19" i="89"/>
  <c r="M18" i="89"/>
  <c r="L18" i="89"/>
  <c r="K18" i="89"/>
  <c r="L17" i="89"/>
  <c r="K17" i="89"/>
  <c r="M17" i="89" s="1"/>
  <c r="L16" i="89"/>
  <c r="K16" i="89"/>
  <c r="M16" i="89" s="1"/>
  <c r="M15" i="89"/>
  <c r="L15" i="89"/>
  <c r="K15" i="89"/>
  <c r="M14" i="89"/>
  <c r="L14" i="89"/>
  <c r="K14" i="89"/>
  <c r="L13" i="89"/>
  <c r="K13" i="89"/>
  <c r="M13" i="89" s="1"/>
  <c r="L12" i="89"/>
  <c r="K12" i="89"/>
  <c r="M12" i="89" s="1"/>
  <c r="M11" i="89"/>
  <c r="L11" i="89"/>
  <c r="K11" i="89"/>
  <c r="M10" i="89"/>
  <c r="L10" i="89"/>
  <c r="K10" i="89"/>
  <c r="L9" i="89"/>
  <c r="K9" i="89"/>
  <c r="M9" i="89" s="1"/>
  <c r="L8" i="89"/>
  <c r="K8" i="89"/>
  <c r="M8" i="89" s="1"/>
  <c r="M7" i="89"/>
  <c r="L7" i="89"/>
  <c r="K7" i="89"/>
  <c r="M6" i="89"/>
  <c r="L6" i="89"/>
  <c r="K6" i="89"/>
  <c r="L5" i="89"/>
  <c r="K5" i="89"/>
  <c r="M5" i="89" s="1"/>
  <c r="X76" i="91" l="1"/>
  <c r="X84" i="91"/>
  <c r="X75" i="91"/>
  <c r="X78" i="91"/>
  <c r="X81" i="91"/>
  <c r="X83" i="91"/>
  <c r="D63" i="90"/>
  <c r="F64" i="90"/>
  <c r="H65" i="90"/>
  <c r="B62" i="90"/>
  <c r="H64" i="90"/>
  <c r="J65" i="90"/>
  <c r="D62" i="90"/>
  <c r="F63" i="90"/>
  <c r="Q67" i="90"/>
  <c r="J42" i="90"/>
  <c r="B50" i="90"/>
  <c r="X63" i="90"/>
  <c r="D50" i="90"/>
  <c r="H51" i="90"/>
  <c r="B56" i="90"/>
  <c r="H62" i="90"/>
  <c r="L63" i="90"/>
  <c r="Q64" i="90"/>
  <c r="D65" i="90"/>
  <c r="B43" i="90"/>
  <c r="L46" i="90"/>
  <c r="F50" i="90"/>
  <c r="D56" i="90"/>
  <c r="J62" i="90"/>
  <c r="X62" i="90"/>
  <c r="D43" i="90"/>
  <c r="H50" i="90"/>
  <c r="L51" i="90"/>
  <c r="F56" i="90"/>
  <c r="J63" i="90"/>
  <c r="X65" i="90"/>
  <c r="X66" i="90"/>
  <c r="X67" i="90"/>
  <c r="D42" i="90"/>
  <c r="F47" i="90"/>
  <c r="P96" i="88"/>
  <c r="O96" i="88"/>
  <c r="P95" i="88"/>
  <c r="O95" i="88"/>
  <c r="P94" i="88"/>
  <c r="O94" i="88"/>
  <c r="P93" i="88"/>
  <c r="O93" i="88"/>
  <c r="P92" i="88"/>
  <c r="O92" i="88"/>
  <c r="P91" i="88"/>
  <c r="O91" i="88"/>
  <c r="P90" i="88"/>
  <c r="O90" i="88"/>
  <c r="P89" i="88"/>
  <c r="O89" i="88"/>
  <c r="P88" i="88"/>
  <c r="O88" i="88"/>
  <c r="P87" i="88"/>
  <c r="O87" i="88"/>
  <c r="P86" i="88"/>
  <c r="O86" i="88"/>
  <c r="P85" i="88"/>
  <c r="O85" i="88"/>
  <c r="O82" i="88"/>
  <c r="N82" i="88"/>
  <c r="O81" i="88"/>
  <c r="N81" i="88"/>
  <c r="O80" i="88"/>
  <c r="N80" i="88"/>
  <c r="O79" i="88"/>
  <c r="N79" i="88"/>
  <c r="O78" i="88"/>
  <c r="N78" i="88"/>
  <c r="O77" i="88"/>
  <c r="N77" i="88"/>
  <c r="O76" i="88"/>
  <c r="N76" i="88"/>
  <c r="O75" i="88"/>
  <c r="N75" i="88"/>
  <c r="O74" i="88"/>
  <c r="N74" i="88"/>
  <c r="O73" i="88"/>
  <c r="N73" i="88"/>
  <c r="O72" i="88"/>
  <c r="N72" i="88"/>
  <c r="O71" i="88"/>
  <c r="N71" i="88"/>
  <c r="M67" i="88"/>
  <c r="L67" i="88"/>
  <c r="K67" i="88"/>
  <c r="J67" i="88"/>
  <c r="I67" i="88"/>
  <c r="H67" i="88"/>
  <c r="G67" i="88"/>
  <c r="F67" i="88"/>
  <c r="N67" i="88" s="1"/>
  <c r="E67" i="88"/>
  <c r="D67" i="88"/>
  <c r="C67" i="88"/>
  <c r="B67" i="88"/>
  <c r="O67" i="88" s="1"/>
  <c r="M66" i="88"/>
  <c r="L66" i="88"/>
  <c r="K66" i="88"/>
  <c r="J66" i="88"/>
  <c r="I66" i="88"/>
  <c r="H66" i="88"/>
  <c r="G66" i="88"/>
  <c r="O66" i="88" s="1"/>
  <c r="F66" i="88"/>
  <c r="E66" i="88"/>
  <c r="D66" i="88"/>
  <c r="N66" i="88" s="1"/>
  <c r="C66" i="88"/>
  <c r="B66" i="88"/>
  <c r="M65" i="88"/>
  <c r="L65" i="88"/>
  <c r="K65" i="88"/>
  <c r="J65" i="88"/>
  <c r="I65" i="88"/>
  <c r="H65" i="88"/>
  <c r="G65" i="88"/>
  <c r="F65" i="88"/>
  <c r="E65" i="88"/>
  <c r="D65" i="88"/>
  <c r="C65" i="88"/>
  <c r="B65" i="88"/>
  <c r="N65" i="88" s="1"/>
  <c r="M64" i="88"/>
  <c r="L64" i="88"/>
  <c r="K64" i="88"/>
  <c r="J64" i="88"/>
  <c r="I64" i="88"/>
  <c r="H64" i="88"/>
  <c r="G64" i="88"/>
  <c r="F64" i="88"/>
  <c r="E64" i="88"/>
  <c r="D64" i="88"/>
  <c r="C64" i="88"/>
  <c r="B64" i="88"/>
  <c r="O64" i="88" s="1"/>
  <c r="M63" i="88"/>
  <c r="L63" i="88"/>
  <c r="K63" i="88"/>
  <c r="J63" i="88"/>
  <c r="I63" i="88"/>
  <c r="H63" i="88"/>
  <c r="G63" i="88"/>
  <c r="F63" i="88"/>
  <c r="N63" i="88" s="1"/>
  <c r="E63" i="88"/>
  <c r="D63" i="88"/>
  <c r="C63" i="88"/>
  <c r="B63" i="88"/>
  <c r="O63" i="88" s="1"/>
  <c r="O62" i="88"/>
  <c r="M62" i="88"/>
  <c r="L62" i="88"/>
  <c r="K62" i="88"/>
  <c r="J62" i="88"/>
  <c r="I62" i="88"/>
  <c r="H62" i="88"/>
  <c r="G62" i="88"/>
  <c r="F62" i="88"/>
  <c r="E62" i="88"/>
  <c r="D62" i="88"/>
  <c r="C62" i="88"/>
  <c r="N62" i="88" s="1"/>
  <c r="B62" i="88"/>
  <c r="M61" i="88"/>
  <c r="L61" i="88"/>
  <c r="K61" i="88"/>
  <c r="J61" i="88"/>
  <c r="I61" i="88"/>
  <c r="H61" i="88"/>
  <c r="G61" i="88"/>
  <c r="F61" i="88"/>
  <c r="E61" i="88"/>
  <c r="D61" i="88"/>
  <c r="C61" i="88"/>
  <c r="B61" i="88"/>
  <c r="O61" i="88" s="1"/>
  <c r="M60" i="88"/>
  <c r="L60" i="88"/>
  <c r="K60" i="88"/>
  <c r="J60" i="88"/>
  <c r="I60" i="88"/>
  <c r="H60" i="88"/>
  <c r="G60" i="88"/>
  <c r="F60" i="88"/>
  <c r="E60" i="88"/>
  <c r="D60" i="88"/>
  <c r="C60" i="88"/>
  <c r="O60" i="88" s="1"/>
  <c r="B60" i="88"/>
  <c r="N60" i="88" s="1"/>
  <c r="M59" i="88"/>
  <c r="L59" i="88"/>
  <c r="K59" i="88"/>
  <c r="J59" i="88"/>
  <c r="I59" i="88"/>
  <c r="H59" i="88"/>
  <c r="G59" i="88"/>
  <c r="F59" i="88"/>
  <c r="N59" i="88" s="1"/>
  <c r="E59" i="88"/>
  <c r="D59" i="88"/>
  <c r="C59" i="88"/>
  <c r="B59" i="88"/>
  <c r="O59" i="88" s="1"/>
  <c r="M58" i="88"/>
  <c r="L58" i="88"/>
  <c r="K58" i="88"/>
  <c r="J58" i="88"/>
  <c r="I58" i="88"/>
  <c r="H58" i="88"/>
  <c r="G58" i="88"/>
  <c r="O58" i="88" s="1"/>
  <c r="F58" i="88"/>
  <c r="E58" i="88"/>
  <c r="D58" i="88"/>
  <c r="C58" i="88"/>
  <c r="N58" i="88" s="1"/>
  <c r="B58" i="88"/>
  <c r="M57" i="88"/>
  <c r="L57" i="88"/>
  <c r="K57" i="88"/>
  <c r="J57" i="88"/>
  <c r="I57" i="88"/>
  <c r="H57" i="88"/>
  <c r="G57" i="88"/>
  <c r="F57" i="88"/>
  <c r="E57" i="88"/>
  <c r="D57" i="88"/>
  <c r="C57" i="88"/>
  <c r="B57" i="88"/>
  <c r="N57" i="88" s="1"/>
  <c r="M56" i="88"/>
  <c r="L56" i="88"/>
  <c r="K56" i="88"/>
  <c r="J56" i="88"/>
  <c r="I56" i="88"/>
  <c r="H56" i="88"/>
  <c r="G56" i="88"/>
  <c r="F56" i="88"/>
  <c r="E56" i="88"/>
  <c r="D56" i="88"/>
  <c r="C56" i="88"/>
  <c r="O56" i="88" s="1"/>
  <c r="B56" i="88"/>
  <c r="N56" i="88" s="1"/>
  <c r="J50" i="88"/>
  <c r="H50" i="88"/>
  <c r="F50" i="88"/>
  <c r="D50" i="88"/>
  <c r="B50" i="88"/>
  <c r="L49" i="88"/>
  <c r="J49" i="88"/>
  <c r="H49" i="88"/>
  <c r="F49" i="88"/>
  <c r="D49" i="88"/>
  <c r="L46" i="88"/>
  <c r="J46" i="88"/>
  <c r="H46" i="88"/>
  <c r="F46" i="88"/>
  <c r="D46" i="88"/>
  <c r="B46" i="88"/>
  <c r="L45" i="88"/>
  <c r="J45" i="88"/>
  <c r="H45" i="88"/>
  <c r="F45" i="88"/>
  <c r="D45" i="88"/>
  <c r="B45" i="88"/>
  <c r="L42" i="88"/>
  <c r="J42" i="88"/>
  <c r="H42" i="88"/>
  <c r="F42" i="88"/>
  <c r="D42" i="88"/>
  <c r="B42" i="88"/>
  <c r="L41" i="88"/>
  <c r="J41" i="88"/>
  <c r="H41" i="88"/>
  <c r="F41" i="88"/>
  <c r="D41" i="88"/>
  <c r="B41" i="88"/>
  <c r="L38" i="88"/>
  <c r="J38" i="88"/>
  <c r="H38" i="88"/>
  <c r="F38" i="88"/>
  <c r="D38" i="88"/>
  <c r="B38" i="88"/>
  <c r="L37" i="88"/>
  <c r="J37" i="88"/>
  <c r="H37" i="88"/>
  <c r="F37" i="88"/>
  <c r="D37" i="88"/>
  <c r="B37" i="88"/>
  <c r="L34" i="88"/>
  <c r="J34" i="88"/>
  <c r="H34" i="88"/>
  <c r="F34" i="88"/>
  <c r="D34" i="88"/>
  <c r="B34" i="88"/>
  <c r="L33" i="88"/>
  <c r="J33" i="88"/>
  <c r="H33" i="88"/>
  <c r="F33" i="88"/>
  <c r="D33" i="88"/>
  <c r="B33" i="88"/>
  <c r="L30" i="88"/>
  <c r="J30" i="88"/>
  <c r="H30" i="88"/>
  <c r="F30" i="88"/>
  <c r="D30" i="88"/>
  <c r="B30" i="88"/>
  <c r="L29" i="88"/>
  <c r="J29" i="88"/>
  <c r="H29" i="88"/>
  <c r="F29" i="88"/>
  <c r="D29" i="88"/>
  <c r="B29" i="88"/>
  <c r="L26" i="88"/>
  <c r="J26" i="88"/>
  <c r="H26" i="88"/>
  <c r="F26" i="88"/>
  <c r="D26" i="88"/>
  <c r="B26" i="88"/>
  <c r="L25" i="88"/>
  <c r="J25" i="88"/>
  <c r="H25" i="88"/>
  <c r="F25" i="88"/>
  <c r="D25" i="88"/>
  <c r="B25" i="88"/>
  <c r="L22" i="88"/>
  <c r="J22" i="88"/>
  <c r="H22" i="88"/>
  <c r="F22" i="88"/>
  <c r="D22" i="88"/>
  <c r="B22" i="88"/>
  <c r="L21" i="88"/>
  <c r="J21" i="88"/>
  <c r="H21" i="88"/>
  <c r="F21" i="88"/>
  <c r="D21" i="88"/>
  <c r="B21" i="88"/>
  <c r="L18" i="88"/>
  <c r="J18" i="88"/>
  <c r="H18" i="88"/>
  <c r="F18" i="88"/>
  <c r="D18" i="88"/>
  <c r="B18" i="88"/>
  <c r="L17" i="88"/>
  <c r="J17" i="88"/>
  <c r="H17" i="88"/>
  <c r="F17" i="88"/>
  <c r="D17" i="88"/>
  <c r="B17" i="88"/>
  <c r="L14" i="88"/>
  <c r="J14" i="88"/>
  <c r="H14" i="88"/>
  <c r="F14" i="88"/>
  <c r="D14" i="88"/>
  <c r="B14" i="88"/>
  <c r="L13" i="88"/>
  <c r="J13" i="88"/>
  <c r="H13" i="88"/>
  <c r="F13" i="88"/>
  <c r="D13" i="88"/>
  <c r="B13" i="88"/>
  <c r="L10" i="88"/>
  <c r="J10" i="88"/>
  <c r="H10" i="88"/>
  <c r="F10" i="88"/>
  <c r="D10" i="88"/>
  <c r="B10" i="88"/>
  <c r="L9" i="88"/>
  <c r="J9" i="88"/>
  <c r="H9" i="88"/>
  <c r="F9" i="88"/>
  <c r="D9" i="88"/>
  <c r="B9" i="88"/>
  <c r="L6" i="88"/>
  <c r="J6" i="88"/>
  <c r="H6" i="88"/>
  <c r="F6" i="88"/>
  <c r="D6" i="88"/>
  <c r="B6" i="88"/>
  <c r="L5" i="88"/>
  <c r="J5" i="88"/>
  <c r="H5" i="88"/>
  <c r="F5" i="88"/>
  <c r="D5" i="88"/>
  <c r="B5" i="88"/>
  <c r="L65" i="90" l="1"/>
  <c r="J64" i="90"/>
  <c r="F62" i="90"/>
  <c r="H63" i="90"/>
  <c r="B63" i="90"/>
  <c r="D64" i="90"/>
  <c r="L62" i="90"/>
  <c r="F65" i="90"/>
  <c r="N61" i="88"/>
  <c r="O57" i="88"/>
  <c r="O65" i="88"/>
  <c r="N64" i="88"/>
  <c r="E62" i="50" l="1"/>
  <c r="E61" i="50"/>
  <c r="E60" i="50"/>
  <c r="E59" i="50"/>
  <c r="E58" i="50"/>
  <c r="E57" i="50"/>
  <c r="E56" i="50"/>
  <c r="E55" i="50"/>
  <c r="E54" i="50"/>
  <c r="E53" i="50"/>
  <c r="E52" i="50"/>
  <c r="E51" i="50"/>
  <c r="E50" i="50"/>
  <c r="E49" i="50"/>
  <c r="E48" i="50"/>
  <c r="E47" i="50"/>
  <c r="E46" i="50"/>
  <c r="E45" i="50"/>
  <c r="E44" i="50"/>
  <c r="E43" i="50"/>
  <c r="E42" i="50"/>
  <c r="E41" i="50"/>
  <c r="E40" i="50"/>
  <c r="E39" i="50"/>
  <c r="E38" i="50"/>
  <c r="E37" i="50"/>
  <c r="E36" i="50"/>
  <c r="E35" i="50"/>
  <c r="E34" i="50"/>
  <c r="E33" i="50"/>
  <c r="E32" i="50"/>
  <c r="E31" i="50"/>
  <c r="E30" i="50"/>
  <c r="E29" i="50"/>
  <c r="E28" i="50"/>
  <c r="E27" i="50"/>
  <c r="E26" i="50"/>
  <c r="E25" i="50"/>
  <c r="E24" i="50"/>
  <c r="E23" i="50"/>
  <c r="E22" i="50"/>
  <c r="E21" i="50"/>
  <c r="E20" i="50"/>
  <c r="E19" i="50"/>
  <c r="E18" i="50"/>
  <c r="E17" i="50"/>
  <c r="E16" i="50"/>
  <c r="E15" i="50"/>
  <c r="E14" i="50"/>
  <c r="E13" i="50"/>
  <c r="E12" i="50"/>
  <c r="E11" i="50"/>
  <c r="E10" i="50"/>
  <c r="M10" i="87" l="1"/>
  <c r="L10" i="87"/>
  <c r="O10" i="87" s="1"/>
  <c r="M9" i="87"/>
  <c r="L9" i="87"/>
  <c r="O9" i="87" s="1"/>
  <c r="N48" i="87"/>
  <c r="M48" i="87"/>
  <c r="L48" i="87"/>
  <c r="O48" i="87" s="1"/>
  <c r="N50" i="87"/>
  <c r="M50" i="87"/>
  <c r="L50" i="87"/>
  <c r="O50" i="87" s="1"/>
  <c r="N47" i="87"/>
  <c r="M47" i="87"/>
  <c r="L47" i="87"/>
  <c r="O47" i="87" s="1"/>
  <c r="N37" i="87"/>
  <c r="M37" i="87"/>
  <c r="L37" i="87"/>
  <c r="O37" i="87" s="1"/>
  <c r="N49" i="87"/>
  <c r="M49" i="87"/>
  <c r="L49" i="87"/>
  <c r="O49" i="87" s="1"/>
  <c r="N43" i="87"/>
  <c r="M43" i="87"/>
  <c r="L43" i="87"/>
  <c r="O43" i="87" s="1"/>
  <c r="N46" i="87"/>
  <c r="M46" i="87"/>
  <c r="L46" i="87"/>
  <c r="O46" i="87" s="1"/>
  <c r="N39" i="87"/>
  <c r="M39" i="87"/>
  <c r="L39" i="87"/>
  <c r="O39" i="87" s="1"/>
  <c r="N35" i="87"/>
  <c r="M35" i="87"/>
  <c r="L35" i="87"/>
  <c r="O35" i="87" s="1"/>
  <c r="N45" i="87"/>
  <c r="M45" i="87"/>
  <c r="L45" i="87"/>
  <c r="O45" i="87" s="1"/>
  <c r="N38" i="87"/>
  <c r="M38" i="87"/>
  <c r="L38" i="87"/>
  <c r="O38" i="87" s="1"/>
  <c r="N36" i="87"/>
  <c r="M36" i="87"/>
  <c r="L36" i="87"/>
  <c r="O36" i="87" s="1"/>
  <c r="N41" i="87"/>
  <c r="M41" i="87"/>
  <c r="L41" i="87"/>
  <c r="O41" i="87" s="1"/>
  <c r="N42" i="87"/>
  <c r="M42" i="87"/>
  <c r="L42" i="87"/>
  <c r="O42" i="87" s="1"/>
  <c r="N40" i="87"/>
  <c r="M40" i="87"/>
  <c r="L40" i="87"/>
  <c r="O40" i="87" s="1"/>
  <c r="N44" i="87"/>
  <c r="M44" i="87"/>
  <c r="L44" i="87"/>
  <c r="O44" i="87" s="1"/>
  <c r="M27" i="87"/>
  <c r="L27" i="87"/>
  <c r="O27" i="87" s="1"/>
  <c r="M25" i="87"/>
  <c r="L25" i="87"/>
  <c r="N25" i="87" s="1"/>
  <c r="M19" i="87"/>
  <c r="L19" i="87"/>
  <c r="O19" i="87" s="1"/>
  <c r="M22" i="87"/>
  <c r="L22" i="87"/>
  <c r="O22" i="87" s="1"/>
  <c r="M21" i="87"/>
  <c r="L21" i="87"/>
  <c r="N21" i="87" s="1"/>
  <c r="M20" i="87"/>
  <c r="L20" i="87"/>
  <c r="N20" i="87" s="1"/>
  <c r="M23" i="87"/>
  <c r="L23" i="87"/>
  <c r="O23" i="87" s="1"/>
  <c r="M15" i="87"/>
  <c r="L15" i="87"/>
  <c r="O15" i="87" s="1"/>
  <c r="M26" i="87"/>
  <c r="L26" i="87"/>
  <c r="N26" i="87" s="1"/>
  <c r="M11" i="87"/>
  <c r="L11" i="87"/>
  <c r="O11" i="87" s="1"/>
  <c r="M13" i="87"/>
  <c r="L13" i="87"/>
  <c r="N13" i="87" s="1"/>
  <c r="M18" i="87"/>
  <c r="L18" i="87"/>
  <c r="N18" i="87" s="1"/>
  <c r="M16" i="87"/>
  <c r="L16" i="87"/>
  <c r="O16" i="87" s="1"/>
  <c r="M12" i="87"/>
  <c r="L12" i="87"/>
  <c r="O12" i="87" s="1"/>
  <c r="M24" i="87"/>
  <c r="L24" i="87"/>
  <c r="O24" i="87" s="1"/>
  <c r="M17" i="87"/>
  <c r="L17" i="87"/>
  <c r="O17" i="87" s="1"/>
  <c r="M14" i="87"/>
  <c r="L14" i="87"/>
  <c r="O14" i="87" s="1"/>
  <c r="O13" i="87" l="1"/>
  <c r="N12" i="87"/>
  <c r="N19" i="87"/>
  <c r="N14" i="87"/>
  <c r="O20" i="87"/>
  <c r="O26" i="87"/>
  <c r="O25" i="87"/>
  <c r="O18" i="87"/>
  <c r="O21" i="87"/>
  <c r="N24" i="87"/>
  <c r="N15" i="87"/>
  <c r="N10" i="87"/>
  <c r="N9" i="87"/>
  <c r="N17" i="87"/>
  <c r="N16" i="87"/>
  <c r="N11" i="87"/>
  <c r="N23" i="87"/>
  <c r="N22" i="87"/>
  <c r="N27" i="87"/>
  <c r="E37" i="80" l="1"/>
  <c r="N47" i="85" l="1"/>
  <c r="M47" i="85"/>
  <c r="L47" i="85"/>
  <c r="O47" i="85" s="1"/>
  <c r="N48" i="85"/>
  <c r="M48" i="85"/>
  <c r="L48" i="85"/>
  <c r="O48" i="85" s="1"/>
  <c r="N33" i="85"/>
  <c r="M33" i="85"/>
  <c r="L33" i="85"/>
  <c r="O33" i="85" s="1"/>
  <c r="N43" i="85"/>
  <c r="M43" i="85"/>
  <c r="L43" i="85"/>
  <c r="O43" i="85" s="1"/>
  <c r="N37" i="85"/>
  <c r="M37" i="85"/>
  <c r="L37" i="85"/>
  <c r="O37" i="85" s="1"/>
  <c r="N41" i="85"/>
  <c r="M41" i="85"/>
  <c r="L41" i="85"/>
  <c r="O41" i="85" s="1"/>
  <c r="N49" i="85"/>
  <c r="M49" i="85"/>
  <c r="L49" i="85"/>
  <c r="O49" i="85" s="1"/>
  <c r="N39" i="85"/>
  <c r="M39" i="85"/>
  <c r="L39" i="85"/>
  <c r="O39" i="85" s="1"/>
  <c r="M15" i="85"/>
  <c r="L15" i="85"/>
  <c r="O15" i="85" s="1"/>
  <c r="M23" i="85"/>
  <c r="L23" i="85"/>
  <c r="O23" i="85" s="1"/>
  <c r="M20" i="85"/>
  <c r="L20" i="85"/>
  <c r="O20" i="85" s="1"/>
  <c r="N42" i="85"/>
  <c r="M42" i="85"/>
  <c r="L42" i="85"/>
  <c r="O42" i="85" s="1"/>
  <c r="N35" i="85"/>
  <c r="M35" i="85"/>
  <c r="L35" i="85"/>
  <c r="O35" i="85" s="1"/>
  <c r="N51" i="85"/>
  <c r="M51" i="85"/>
  <c r="L51" i="85"/>
  <c r="O51" i="85" s="1"/>
  <c r="N45" i="85"/>
  <c r="M45" i="85"/>
  <c r="L45" i="85"/>
  <c r="O45" i="85" s="1"/>
  <c r="N46" i="85"/>
  <c r="M46" i="85"/>
  <c r="L46" i="85"/>
  <c r="O46" i="85" s="1"/>
  <c r="N44" i="85"/>
  <c r="M44" i="85"/>
  <c r="L44" i="85"/>
  <c r="O44" i="85" s="1"/>
  <c r="N50" i="85"/>
  <c r="M50" i="85"/>
  <c r="L50" i="85"/>
  <c r="O50" i="85" s="1"/>
  <c r="N34" i="85"/>
  <c r="M34" i="85"/>
  <c r="L34" i="85"/>
  <c r="O34" i="85" s="1"/>
  <c r="N38" i="85"/>
  <c r="M38" i="85"/>
  <c r="L38" i="85"/>
  <c r="O38" i="85" s="1"/>
  <c r="N40" i="85"/>
  <c r="M40" i="85"/>
  <c r="L40" i="85"/>
  <c r="O40" i="85" s="1"/>
  <c r="N36" i="85"/>
  <c r="M36" i="85"/>
  <c r="L36" i="85"/>
  <c r="O36" i="85" s="1"/>
  <c r="M9" i="85"/>
  <c r="L9" i="85"/>
  <c r="O9" i="85" s="1"/>
  <c r="M19" i="85"/>
  <c r="L19" i="85"/>
  <c r="N19" i="85" s="1"/>
  <c r="M14" i="85"/>
  <c r="L14" i="85"/>
  <c r="O14" i="85" s="1"/>
  <c r="M10" i="85"/>
  <c r="L10" i="85"/>
  <c r="O10" i="85" s="1"/>
  <c r="M11" i="85"/>
  <c r="L11" i="85"/>
  <c r="O11" i="85" s="1"/>
  <c r="M24" i="85"/>
  <c r="L24" i="85"/>
  <c r="O24" i="85" s="1"/>
  <c r="M21" i="85"/>
  <c r="L21" i="85"/>
  <c r="O21" i="85" s="1"/>
  <c r="M16" i="85"/>
  <c r="L16" i="85"/>
  <c r="N16" i="85" s="1"/>
  <c r="M25" i="85"/>
  <c r="L25" i="85"/>
  <c r="O25" i="85" s="1"/>
  <c r="M18" i="85"/>
  <c r="L18" i="85"/>
  <c r="O18" i="85" s="1"/>
  <c r="M17" i="85"/>
  <c r="L17" i="85"/>
  <c r="O17" i="85" s="1"/>
  <c r="M22" i="85"/>
  <c r="L22" i="85"/>
  <c r="O22" i="85" s="1"/>
  <c r="M12" i="85"/>
  <c r="L12" i="85"/>
  <c r="O12" i="85" s="1"/>
  <c r="M13" i="85"/>
  <c r="L13" i="85"/>
  <c r="O13" i="85" s="1"/>
  <c r="N15" i="85" l="1"/>
  <c r="N23" i="85"/>
  <c r="N20" i="85"/>
  <c r="O16" i="85"/>
  <c r="O19" i="85"/>
  <c r="N22" i="85"/>
  <c r="N21" i="85"/>
  <c r="N10" i="85"/>
  <c r="N9" i="85"/>
  <c r="N13" i="85"/>
  <c r="N18" i="85"/>
  <c r="N25" i="85"/>
  <c r="N14" i="85"/>
  <c r="N12" i="85"/>
  <c r="N17" i="85"/>
  <c r="N24" i="85"/>
  <c r="N11" i="85"/>
  <c r="E33" i="80"/>
  <c r="N36" i="84" l="1"/>
  <c r="M36" i="84"/>
  <c r="L36" i="84"/>
  <c r="O36" i="84" s="1"/>
  <c r="M27" i="84"/>
  <c r="L27" i="84"/>
  <c r="O27" i="84" s="1"/>
  <c r="M21" i="84"/>
  <c r="L21" i="84"/>
  <c r="O21" i="84" s="1"/>
  <c r="N21" i="84" l="1"/>
  <c r="N27" i="84"/>
  <c r="E31" i="82"/>
  <c r="N38" i="84"/>
  <c r="M38" i="84"/>
  <c r="L38" i="84"/>
  <c r="O38" i="84" s="1"/>
  <c r="N46" i="84"/>
  <c r="M46" i="84"/>
  <c r="L46" i="84"/>
  <c r="O46" i="84" s="1"/>
  <c r="N48" i="84"/>
  <c r="M48" i="84"/>
  <c r="L48" i="84"/>
  <c r="O48" i="84" s="1"/>
  <c r="N45" i="84"/>
  <c r="M45" i="84"/>
  <c r="L45" i="84"/>
  <c r="O45" i="84" s="1"/>
  <c r="N40" i="84"/>
  <c r="M40" i="84"/>
  <c r="L40" i="84"/>
  <c r="O40" i="84" s="1"/>
  <c r="N42" i="84"/>
  <c r="M42" i="84"/>
  <c r="L42" i="84"/>
  <c r="O42" i="84" s="1"/>
  <c r="N44" i="84"/>
  <c r="M44" i="84"/>
  <c r="L44" i="84"/>
  <c r="O44" i="84" s="1"/>
  <c r="N41" i="84"/>
  <c r="M41" i="84"/>
  <c r="L41" i="84"/>
  <c r="O41" i="84" s="1"/>
  <c r="N47" i="84"/>
  <c r="M47" i="84"/>
  <c r="L47" i="84"/>
  <c r="O47" i="84" s="1"/>
  <c r="N43" i="84"/>
  <c r="M43" i="84"/>
  <c r="L43" i="84"/>
  <c r="O43" i="84" s="1"/>
  <c r="N39" i="84"/>
  <c r="M39" i="84"/>
  <c r="L39" i="84"/>
  <c r="O39" i="84" s="1"/>
  <c r="N37" i="84"/>
  <c r="M37" i="84"/>
  <c r="L37" i="84"/>
  <c r="O37" i="84" s="1"/>
  <c r="M25" i="84"/>
  <c r="L25" i="84"/>
  <c r="O25" i="84" s="1"/>
  <c r="M18" i="84"/>
  <c r="L18" i="84"/>
  <c r="O18" i="84" s="1"/>
  <c r="M16" i="84"/>
  <c r="L16" i="84"/>
  <c r="O16" i="84" s="1"/>
  <c r="M19" i="84"/>
  <c r="L19" i="84"/>
  <c r="N19" i="84" s="1"/>
  <c r="M17" i="84"/>
  <c r="L17" i="84"/>
  <c r="O17" i="84" s="1"/>
  <c r="M24" i="84"/>
  <c r="L24" i="84"/>
  <c r="O24" i="84" s="1"/>
  <c r="M20" i="84"/>
  <c r="L20" i="84"/>
  <c r="O20" i="84" s="1"/>
  <c r="M11" i="84"/>
  <c r="L11" i="84"/>
  <c r="O11" i="84" s="1"/>
  <c r="M15" i="84"/>
  <c r="L15" i="84"/>
  <c r="O15" i="84" s="1"/>
  <c r="M10" i="84"/>
  <c r="L10" i="84"/>
  <c r="O10" i="84" s="1"/>
  <c r="M26" i="84"/>
  <c r="L26" i="84"/>
  <c r="O26" i="84" s="1"/>
  <c r="M14" i="84"/>
  <c r="L14" i="84"/>
  <c r="O14" i="84" s="1"/>
  <c r="M13" i="84"/>
  <c r="L13" i="84"/>
  <c r="O13" i="84" s="1"/>
  <c r="M23" i="84"/>
  <c r="L23" i="84"/>
  <c r="O23" i="84" s="1"/>
  <c r="M12" i="84"/>
  <c r="L12" i="84"/>
  <c r="O12" i="84" s="1"/>
  <c r="M9" i="84"/>
  <c r="L9" i="84"/>
  <c r="O9" i="84" s="1"/>
  <c r="M22" i="84"/>
  <c r="L22" i="84"/>
  <c r="N22" i="84" s="1"/>
  <c r="N12" i="84" l="1"/>
  <c r="N18" i="84"/>
  <c r="N14" i="84"/>
  <c r="N11" i="84"/>
  <c r="N25" i="84"/>
  <c r="N15" i="84"/>
  <c r="O22" i="84"/>
  <c r="O19" i="84"/>
  <c r="N17" i="84"/>
  <c r="N26" i="84"/>
  <c r="N20" i="84"/>
  <c r="N16" i="84"/>
  <c r="N23" i="84"/>
  <c r="N9" i="84"/>
  <c r="N13" i="84"/>
  <c r="N10" i="84"/>
  <c r="N24" i="84"/>
  <c r="E36" i="80"/>
  <c r="E30" i="80"/>
  <c r="M10" i="83" l="1"/>
  <c r="L10" i="83"/>
  <c r="O10" i="83" s="1"/>
  <c r="M18" i="83"/>
  <c r="L18" i="83"/>
  <c r="O18" i="83" s="1"/>
  <c r="M27" i="83"/>
  <c r="L27" i="83"/>
  <c r="O27" i="83" s="1"/>
  <c r="M22" i="83"/>
  <c r="L22" i="83"/>
  <c r="O22" i="83" s="1"/>
  <c r="M20" i="83"/>
  <c r="L20" i="83"/>
  <c r="O20" i="83" s="1"/>
  <c r="M9" i="83"/>
  <c r="L9" i="83"/>
  <c r="O9" i="83" s="1"/>
  <c r="N41" i="83"/>
  <c r="M41" i="83"/>
  <c r="L41" i="83"/>
  <c r="O41" i="83" s="1"/>
  <c r="N46" i="83"/>
  <c r="M46" i="83"/>
  <c r="L46" i="83"/>
  <c r="O46" i="83" s="1"/>
  <c r="N40" i="83"/>
  <c r="M40" i="83"/>
  <c r="L40" i="83"/>
  <c r="O40" i="83" s="1"/>
  <c r="N47" i="83"/>
  <c r="M47" i="83"/>
  <c r="L47" i="83"/>
  <c r="O47" i="83" s="1"/>
  <c r="N45" i="83"/>
  <c r="M45" i="83"/>
  <c r="L45" i="83"/>
  <c r="O45" i="83" s="1"/>
  <c r="N39" i="83"/>
  <c r="M39" i="83"/>
  <c r="L39" i="83"/>
  <c r="O39" i="83" s="1"/>
  <c r="N44" i="83"/>
  <c r="M44" i="83"/>
  <c r="L44" i="83"/>
  <c r="O44" i="83" s="1"/>
  <c r="N48" i="83"/>
  <c r="M48" i="83"/>
  <c r="L48" i="83"/>
  <c r="O48" i="83" s="1"/>
  <c r="N38" i="83"/>
  <c r="M38" i="83"/>
  <c r="L38" i="83"/>
  <c r="O38" i="83" s="1"/>
  <c r="N43" i="83"/>
  <c r="M43" i="83"/>
  <c r="L43" i="83"/>
  <c r="O43" i="83" s="1"/>
  <c r="N42" i="83"/>
  <c r="M42" i="83"/>
  <c r="L42" i="83"/>
  <c r="O42" i="83" s="1"/>
  <c r="M29" i="83"/>
  <c r="L29" i="83"/>
  <c r="O29" i="83" s="1"/>
  <c r="M21" i="83"/>
  <c r="L21" i="83"/>
  <c r="O21" i="83" s="1"/>
  <c r="M26" i="83"/>
  <c r="L26" i="83"/>
  <c r="O26" i="83" s="1"/>
  <c r="M24" i="83"/>
  <c r="L24" i="83"/>
  <c r="O24" i="83" s="1"/>
  <c r="M28" i="83"/>
  <c r="L28" i="83"/>
  <c r="O28" i="83" s="1"/>
  <c r="M15" i="83"/>
  <c r="L15" i="83"/>
  <c r="O15" i="83" s="1"/>
  <c r="M12" i="83"/>
  <c r="L12" i="83"/>
  <c r="O12" i="83" s="1"/>
  <c r="M19" i="83"/>
  <c r="L19" i="83"/>
  <c r="O19" i="83" s="1"/>
  <c r="M17" i="83"/>
  <c r="L17" i="83"/>
  <c r="O17" i="83" s="1"/>
  <c r="M25" i="83"/>
  <c r="L25" i="83"/>
  <c r="O25" i="83" s="1"/>
  <c r="M16" i="83"/>
  <c r="L16" i="83"/>
  <c r="O16" i="83" s="1"/>
  <c r="M14" i="83"/>
  <c r="L14" i="83"/>
  <c r="O14" i="83" s="1"/>
  <c r="M23" i="83"/>
  <c r="L23" i="83"/>
  <c r="O23" i="83" s="1"/>
  <c r="M11" i="83"/>
  <c r="L11" i="83"/>
  <c r="O11" i="83" s="1"/>
  <c r="M13" i="83"/>
  <c r="L13" i="83"/>
  <c r="O13" i="83" s="1"/>
  <c r="N10" i="83" l="1"/>
  <c r="N27" i="83"/>
  <c r="N22" i="83"/>
  <c r="N9" i="83"/>
  <c r="N20" i="83"/>
  <c r="N18" i="83"/>
  <c r="N16" i="83"/>
  <c r="N23" i="83"/>
  <c r="N25" i="83"/>
  <c r="N12" i="83"/>
  <c r="N29" i="83"/>
  <c r="N24" i="83"/>
  <c r="N14" i="83"/>
  <c r="N15" i="83"/>
  <c r="N13" i="83"/>
  <c r="N17" i="83"/>
  <c r="N26" i="83"/>
  <c r="N11" i="83"/>
  <c r="N19" i="83"/>
  <c r="N28" i="83"/>
  <c r="N21" i="83"/>
  <c r="L31" i="74"/>
  <c r="O31" i="74" s="1"/>
  <c r="M31" i="74"/>
  <c r="N31" i="74"/>
  <c r="L35" i="75"/>
  <c r="O35" i="75" s="1"/>
  <c r="M35" i="75"/>
  <c r="N35" i="75"/>
  <c r="L35" i="76"/>
  <c r="M35" i="76"/>
  <c r="N35" i="76"/>
  <c r="O35" i="76"/>
  <c r="L9" i="76"/>
  <c r="N9" i="76" s="1"/>
  <c r="M9" i="76"/>
  <c r="L9" i="75"/>
  <c r="N9" i="75" s="1"/>
  <c r="M9" i="75"/>
  <c r="O9" i="75"/>
  <c r="L9" i="77"/>
  <c r="O9" i="77" s="1"/>
  <c r="M9" i="77"/>
  <c r="L36" i="77"/>
  <c r="O36" i="77" s="1"/>
  <c r="M36" i="77"/>
  <c r="N36" i="77"/>
  <c r="L9" i="78"/>
  <c r="N9" i="78" s="1"/>
  <c r="M9" i="78"/>
  <c r="O9" i="78"/>
  <c r="L33" i="78"/>
  <c r="M33" i="78"/>
  <c r="N33" i="78"/>
  <c r="O33" i="78"/>
  <c r="L9" i="79"/>
  <c r="N9" i="79" s="1"/>
  <c r="M9" i="79"/>
  <c r="L34" i="79"/>
  <c r="O34" i="79" s="1"/>
  <c r="M34" i="79"/>
  <c r="N34" i="79"/>
  <c r="L9" i="81"/>
  <c r="N9" i="81" s="1"/>
  <c r="M9" i="81"/>
  <c r="L32" i="81"/>
  <c r="O32" i="81" s="1"/>
  <c r="M32" i="81"/>
  <c r="N32" i="81"/>
  <c r="N9" i="77" l="1"/>
  <c r="O9" i="81"/>
  <c r="O9" i="79"/>
  <c r="O9" i="76"/>
  <c r="L33" i="81"/>
  <c r="L34" i="81"/>
  <c r="L35" i="81"/>
  <c r="L36" i="81"/>
  <c r="L37" i="81"/>
  <c r="L38" i="81"/>
  <c r="L39" i="81"/>
  <c r="L40" i="81"/>
  <c r="L41" i="81"/>
  <c r="L42" i="81"/>
  <c r="L35" i="79"/>
  <c r="L36" i="79"/>
  <c r="L37" i="79"/>
  <c r="L38" i="79"/>
  <c r="L39" i="79"/>
  <c r="L40" i="79"/>
  <c r="L41" i="79"/>
  <c r="L42" i="79"/>
  <c r="L43" i="79"/>
  <c r="L34" i="78"/>
  <c r="L35" i="78"/>
  <c r="L36" i="78"/>
  <c r="L37" i="78"/>
  <c r="L38" i="78"/>
  <c r="L39" i="78"/>
  <c r="L40" i="78"/>
  <c r="L41" i="78"/>
  <c r="L42" i="78"/>
  <c r="L43" i="78"/>
  <c r="L44" i="78"/>
  <c r="L45" i="78"/>
  <c r="L46" i="78"/>
  <c r="L47" i="78"/>
  <c r="L48" i="78"/>
  <c r="L49" i="78"/>
  <c r="L50" i="78"/>
  <c r="L37" i="77"/>
  <c r="L38" i="77"/>
  <c r="L39" i="77"/>
  <c r="L40" i="77"/>
  <c r="L41" i="77"/>
  <c r="L42" i="77"/>
  <c r="L43" i="77"/>
  <c r="L44" i="77"/>
  <c r="L45" i="77"/>
  <c r="L46" i="77"/>
  <c r="L47" i="77"/>
  <c r="L48" i="77"/>
  <c r="L49" i="77"/>
  <c r="L50" i="77"/>
  <c r="L36" i="76"/>
  <c r="L37" i="76"/>
  <c r="L38" i="76"/>
  <c r="L39" i="76"/>
  <c r="L40" i="76"/>
  <c r="L41" i="76"/>
  <c r="L42" i="76"/>
  <c r="L43" i="76"/>
  <c r="L44" i="76"/>
  <c r="L45" i="76"/>
  <c r="L36" i="75"/>
  <c r="L37" i="75"/>
  <c r="L38" i="75"/>
  <c r="L39" i="75"/>
  <c r="L40" i="75"/>
  <c r="L41" i="75"/>
  <c r="L42" i="75"/>
  <c r="L43" i="75"/>
  <c r="L44" i="75"/>
  <c r="L45" i="75"/>
  <c r="L46" i="75"/>
  <c r="L32" i="74"/>
  <c r="L33" i="74"/>
  <c r="L34" i="74"/>
  <c r="L35" i="74"/>
  <c r="L36" i="74"/>
  <c r="L37" i="74"/>
  <c r="L38" i="74"/>
  <c r="L39" i="74"/>
  <c r="L40" i="74"/>
  <c r="L41" i="74"/>
  <c r="L42" i="74"/>
  <c r="E32" i="82" l="1"/>
  <c r="E27" i="82"/>
  <c r="E35" i="80"/>
  <c r="E34" i="80"/>
  <c r="E28" i="82"/>
  <c r="E33" i="82"/>
  <c r="E22" i="82"/>
  <c r="E23" i="82"/>
  <c r="E26" i="82"/>
  <c r="E25" i="82"/>
  <c r="E24" i="82"/>
  <c r="E30" i="82"/>
  <c r="E29" i="82"/>
  <c r="E19" i="82"/>
  <c r="E20" i="82"/>
  <c r="E11" i="82"/>
  <c r="E17" i="82"/>
  <c r="E18" i="82"/>
  <c r="E21" i="82"/>
  <c r="E15" i="82"/>
  <c r="E12" i="82"/>
  <c r="E16" i="82"/>
  <c r="E14" i="82"/>
  <c r="E13" i="82"/>
  <c r="E10" i="82"/>
  <c r="N36" i="81"/>
  <c r="M36" i="81"/>
  <c r="M20" i="81"/>
  <c r="L20" i="81"/>
  <c r="O20" i="81" s="1"/>
  <c r="M17" i="81"/>
  <c r="L17" i="81"/>
  <c r="M11" i="81"/>
  <c r="L11" i="81"/>
  <c r="M19" i="81"/>
  <c r="L19" i="81"/>
  <c r="M18" i="81"/>
  <c r="L18" i="81"/>
  <c r="M10" i="81"/>
  <c r="L10" i="81"/>
  <c r="L23" i="81"/>
  <c r="N23" i="81" s="1"/>
  <c r="M23" i="81"/>
  <c r="L15" i="81"/>
  <c r="N15" i="81" s="1"/>
  <c r="M15" i="81"/>
  <c r="L16" i="81"/>
  <c r="N16" i="81" s="1"/>
  <c r="M16" i="81"/>
  <c r="L12" i="81"/>
  <c r="N12" i="81" s="1"/>
  <c r="M12" i="81"/>
  <c r="L13" i="81"/>
  <c r="N13" i="81" s="1"/>
  <c r="M13" i="81"/>
  <c r="L14" i="81"/>
  <c r="N14" i="81" s="1"/>
  <c r="M14" i="81"/>
  <c r="L22" i="81"/>
  <c r="N22" i="81" s="1"/>
  <c r="M22" i="81"/>
  <c r="L21" i="81"/>
  <c r="N21" i="81" s="1"/>
  <c r="M21" i="81"/>
  <c r="N37" i="81"/>
  <c r="M37" i="81"/>
  <c r="N40" i="81"/>
  <c r="M40" i="81"/>
  <c r="N41" i="81"/>
  <c r="M41" i="81"/>
  <c r="N34" i="81"/>
  <c r="M34" i="81"/>
  <c r="N38" i="81"/>
  <c r="M38" i="81"/>
  <c r="N42" i="81"/>
  <c r="M42" i="81"/>
  <c r="N39" i="81"/>
  <c r="M39" i="81"/>
  <c r="N35" i="81"/>
  <c r="M35" i="81"/>
  <c r="N33" i="81"/>
  <c r="M33" i="81"/>
  <c r="E38" i="80"/>
  <c r="E31" i="80"/>
  <c r="E32" i="80"/>
  <c r="E26" i="80"/>
  <c r="E13" i="80"/>
  <c r="E21" i="80"/>
  <c r="E27" i="80"/>
  <c r="E24" i="80"/>
  <c r="E22" i="80"/>
  <c r="E25" i="80"/>
  <c r="E20" i="80"/>
  <c r="E23" i="80"/>
  <c r="E29" i="80"/>
  <c r="E17" i="80"/>
  <c r="E11" i="80"/>
  <c r="E19" i="80"/>
  <c r="E14" i="80"/>
  <c r="E28" i="80"/>
  <c r="E16" i="80"/>
  <c r="E18" i="80"/>
  <c r="E15" i="80"/>
  <c r="E10" i="80"/>
  <c r="E12" i="80"/>
  <c r="O17" i="81" l="1"/>
  <c r="O33" i="81"/>
  <c r="O39" i="81"/>
  <c r="O37" i="81"/>
  <c r="O14" i="81"/>
  <c r="O16" i="81"/>
  <c r="O34" i="81"/>
  <c r="O41" i="81"/>
  <c r="O42" i="81"/>
  <c r="O36" i="81"/>
  <c r="O38" i="81"/>
  <c r="O35" i="81"/>
  <c r="O40" i="81"/>
  <c r="O19" i="81"/>
  <c r="O18" i="81"/>
  <c r="N20" i="81"/>
  <c r="N17" i="81"/>
  <c r="N11" i="81"/>
  <c r="N19" i="81"/>
  <c r="N18" i="81"/>
  <c r="N10" i="81"/>
  <c r="O22" i="81"/>
  <c r="O15" i="81"/>
  <c r="O11" i="81"/>
  <c r="O23" i="81"/>
  <c r="O21" i="81"/>
  <c r="O13" i="81"/>
  <c r="O10" i="81"/>
  <c r="O12" i="81"/>
  <c r="M22" i="79" l="1"/>
  <c r="L22" i="79"/>
  <c r="O22" i="79" s="1"/>
  <c r="M19" i="79"/>
  <c r="L19" i="79"/>
  <c r="O19" i="79" s="1"/>
  <c r="N42" i="79"/>
  <c r="M42" i="79"/>
  <c r="O42" i="79"/>
  <c r="N38" i="79"/>
  <c r="M38" i="79"/>
  <c r="O38" i="79"/>
  <c r="N37" i="79"/>
  <c r="M37" i="79"/>
  <c r="O37" i="79"/>
  <c r="N39" i="79"/>
  <c r="M39" i="79"/>
  <c r="O39" i="79"/>
  <c r="N41" i="79"/>
  <c r="M41" i="79"/>
  <c r="O41" i="79"/>
  <c r="N36" i="79"/>
  <c r="M36" i="79"/>
  <c r="O36" i="79"/>
  <c r="N35" i="79"/>
  <c r="M35" i="79"/>
  <c r="O35" i="79"/>
  <c r="N40" i="79"/>
  <c r="M40" i="79"/>
  <c r="O40" i="79"/>
  <c r="N43" i="79"/>
  <c r="M43" i="79"/>
  <c r="O43" i="79"/>
  <c r="M16" i="79"/>
  <c r="L16" i="79"/>
  <c r="O16" i="79" s="1"/>
  <c r="M21" i="79"/>
  <c r="L21" i="79"/>
  <c r="O21" i="79" s="1"/>
  <c r="M23" i="79"/>
  <c r="L23" i="79"/>
  <c r="O23" i="79" s="1"/>
  <c r="M25" i="79"/>
  <c r="L25" i="79"/>
  <c r="O25" i="79" s="1"/>
  <c r="M20" i="79"/>
  <c r="L20" i="79"/>
  <c r="O20" i="79" s="1"/>
  <c r="M13" i="79"/>
  <c r="L13" i="79"/>
  <c r="O13" i="79" s="1"/>
  <c r="M14" i="79"/>
  <c r="L14" i="79"/>
  <c r="O14" i="79" s="1"/>
  <c r="M15" i="79"/>
  <c r="L15" i="79"/>
  <c r="O15" i="79" s="1"/>
  <c r="M24" i="79"/>
  <c r="L24" i="79"/>
  <c r="O24" i="79" s="1"/>
  <c r="M12" i="79"/>
  <c r="L12" i="79"/>
  <c r="O12" i="79" s="1"/>
  <c r="M10" i="79"/>
  <c r="L10" i="79"/>
  <c r="O10" i="79" s="1"/>
  <c r="M18" i="79"/>
  <c r="L18" i="79"/>
  <c r="O18" i="79" s="1"/>
  <c r="M17" i="79"/>
  <c r="L17" i="79"/>
  <c r="O17" i="79" s="1"/>
  <c r="M11" i="79"/>
  <c r="L11" i="79"/>
  <c r="O11" i="79" s="1"/>
  <c r="N22" i="79" l="1"/>
  <c r="N19" i="79"/>
  <c r="N12" i="79"/>
  <c r="N17" i="79"/>
  <c r="N14" i="79"/>
  <c r="N25" i="79"/>
  <c r="N16" i="79"/>
  <c r="N18" i="79"/>
  <c r="N24" i="79"/>
  <c r="N13" i="79"/>
  <c r="N23" i="79"/>
  <c r="N10" i="79"/>
  <c r="N21" i="79"/>
  <c r="N11" i="79"/>
  <c r="N15" i="79"/>
  <c r="N20" i="79"/>
  <c r="N47" i="78" l="1"/>
  <c r="M47" i="78"/>
  <c r="O47" i="78"/>
  <c r="N46" i="78"/>
  <c r="M46" i="78"/>
  <c r="O46" i="78"/>
  <c r="N43" i="78"/>
  <c r="M43" i="78"/>
  <c r="O43" i="78"/>
  <c r="N36" i="78"/>
  <c r="M36" i="78"/>
  <c r="O36" i="78"/>
  <c r="N50" i="78"/>
  <c r="M50" i="78"/>
  <c r="O50" i="78"/>
  <c r="N48" i="78"/>
  <c r="M48" i="78"/>
  <c r="O48" i="78"/>
  <c r="N35" i="78"/>
  <c r="M35" i="78"/>
  <c r="O35" i="78"/>
  <c r="N49" i="78"/>
  <c r="M49" i="78"/>
  <c r="O49" i="78"/>
  <c r="N44" i="78"/>
  <c r="M44" i="78"/>
  <c r="O44" i="78"/>
  <c r="N41" i="78"/>
  <c r="M41" i="78"/>
  <c r="O41" i="78"/>
  <c r="N38" i="78"/>
  <c r="M38" i="78"/>
  <c r="O38" i="78"/>
  <c r="N39" i="78"/>
  <c r="M39" i="78"/>
  <c r="O39" i="78"/>
  <c r="N37" i="78"/>
  <c r="M37" i="78"/>
  <c r="O37" i="78"/>
  <c r="N42" i="78"/>
  <c r="M42" i="78"/>
  <c r="O42" i="78"/>
  <c r="N45" i="78"/>
  <c r="M45" i="78"/>
  <c r="O45" i="78"/>
  <c r="N40" i="78"/>
  <c r="M40" i="78"/>
  <c r="O40" i="78"/>
  <c r="N34" i="78"/>
  <c r="M34" i="78"/>
  <c r="O34" i="78"/>
  <c r="M24" i="78"/>
  <c r="L24" i="78"/>
  <c r="O24" i="78" s="1"/>
  <c r="M19" i="78"/>
  <c r="L19" i="78"/>
  <c r="N19" i="78" s="1"/>
  <c r="M23" i="78"/>
  <c r="L23" i="78"/>
  <c r="M16" i="78"/>
  <c r="L16" i="78"/>
  <c r="M21" i="78"/>
  <c r="L21" i="78"/>
  <c r="N21" i="78" s="1"/>
  <c r="M20" i="78"/>
  <c r="L20" i="78"/>
  <c r="M22" i="78"/>
  <c r="L22" i="78"/>
  <c r="M17" i="78"/>
  <c r="L17" i="78"/>
  <c r="O17" i="78" s="1"/>
  <c r="M18" i="78"/>
  <c r="L18" i="78"/>
  <c r="N18" i="78" s="1"/>
  <c r="M15" i="78"/>
  <c r="L15" i="78"/>
  <c r="O15" i="78" s="1"/>
  <c r="M14" i="78"/>
  <c r="L14" i="78"/>
  <c r="N14" i="78" s="1"/>
  <c r="M13" i="78"/>
  <c r="L13" i="78"/>
  <c r="N13" i="78" s="1"/>
  <c r="M12" i="78"/>
  <c r="L12" i="78"/>
  <c r="O12" i="78" s="1"/>
  <c r="M10" i="78"/>
  <c r="L10" i="78"/>
  <c r="N10" i="78" s="1"/>
  <c r="M11" i="78"/>
  <c r="L11" i="78"/>
  <c r="O11" i="78" s="1"/>
  <c r="O23" i="78" l="1"/>
  <c r="O18" i="78"/>
  <c r="O20" i="78"/>
  <c r="O21" i="78"/>
  <c r="N17" i="78"/>
  <c r="N23" i="78"/>
  <c r="O13" i="78"/>
  <c r="O10" i="78"/>
  <c r="O14" i="78"/>
  <c r="O22" i="78"/>
  <c r="O16" i="78"/>
  <c r="N11" i="78"/>
  <c r="N20" i="78"/>
  <c r="O19" i="78"/>
  <c r="N24" i="78"/>
  <c r="N12" i="78"/>
  <c r="N15" i="78"/>
  <c r="N22" i="78"/>
  <c r="N16" i="78"/>
  <c r="N44" i="77" l="1"/>
  <c r="M44" i="77"/>
  <c r="O44" i="77"/>
  <c r="N42" i="77"/>
  <c r="M42" i="77"/>
  <c r="O42" i="77"/>
  <c r="N39" i="77"/>
  <c r="M39" i="77"/>
  <c r="O39" i="77"/>
  <c r="N38" i="77"/>
  <c r="M38" i="77"/>
  <c r="O38" i="77"/>
  <c r="N37" i="77"/>
  <c r="M37" i="77"/>
  <c r="O37" i="77"/>
  <c r="M23" i="77"/>
  <c r="L23" i="77"/>
  <c r="O23" i="77" s="1"/>
  <c r="M21" i="77"/>
  <c r="L21" i="77"/>
  <c r="O21" i="77" s="1"/>
  <c r="N50" i="77"/>
  <c r="M50" i="77"/>
  <c r="O50" i="77"/>
  <c r="N49" i="77"/>
  <c r="M49" i="77"/>
  <c r="O49" i="77"/>
  <c r="N48" i="77"/>
  <c r="M48" i="77"/>
  <c r="O48" i="77"/>
  <c r="N40" i="77"/>
  <c r="M40" i="77"/>
  <c r="O40" i="77"/>
  <c r="N47" i="77"/>
  <c r="M47" i="77"/>
  <c r="O47" i="77"/>
  <c r="N46" i="77"/>
  <c r="M46" i="77"/>
  <c r="O46" i="77"/>
  <c r="N41" i="77"/>
  <c r="M41" i="77"/>
  <c r="O41" i="77"/>
  <c r="N45" i="77"/>
  <c r="M45" i="77"/>
  <c r="O45" i="77"/>
  <c r="N43" i="77"/>
  <c r="M43" i="77"/>
  <c r="O43" i="77"/>
  <c r="M27" i="77"/>
  <c r="L27" i="77"/>
  <c r="O27" i="77" s="1"/>
  <c r="M25" i="77"/>
  <c r="L25" i="77"/>
  <c r="O25" i="77" s="1"/>
  <c r="M18" i="77"/>
  <c r="L18" i="77"/>
  <c r="O18" i="77" s="1"/>
  <c r="M17" i="77"/>
  <c r="L17" i="77"/>
  <c r="O17" i="77" s="1"/>
  <c r="M22" i="77"/>
  <c r="L22" i="77"/>
  <c r="O22" i="77" s="1"/>
  <c r="M19" i="77"/>
  <c r="L19" i="77"/>
  <c r="O19" i="77" s="1"/>
  <c r="M24" i="77"/>
  <c r="L24" i="77"/>
  <c r="O24" i="77" s="1"/>
  <c r="M13" i="77"/>
  <c r="L13" i="77"/>
  <c r="O13" i="77" s="1"/>
  <c r="M14" i="77"/>
  <c r="L14" i="77"/>
  <c r="O14" i="77" s="1"/>
  <c r="M20" i="77"/>
  <c r="L20" i="77"/>
  <c r="O20" i="77" s="1"/>
  <c r="M15" i="77"/>
  <c r="L15" i="77"/>
  <c r="O15" i="77" s="1"/>
  <c r="M16" i="77"/>
  <c r="L16" i="77"/>
  <c r="O16" i="77" s="1"/>
  <c r="M26" i="77"/>
  <c r="L26" i="77"/>
  <c r="O26" i="77" s="1"/>
  <c r="M12" i="77"/>
  <c r="L12" i="77"/>
  <c r="O12" i="77" s="1"/>
  <c r="M11" i="77"/>
  <c r="L11" i="77"/>
  <c r="O11" i="77" s="1"/>
  <c r="M10" i="77"/>
  <c r="L10" i="77"/>
  <c r="O10" i="77" s="1"/>
  <c r="N23" i="77" l="1"/>
  <c r="N21" i="77"/>
  <c r="N11" i="77"/>
  <c r="N16" i="77"/>
  <c r="N24" i="77"/>
  <c r="N17" i="77"/>
  <c r="N27" i="77"/>
  <c r="N12" i="77"/>
  <c r="N15" i="77"/>
  <c r="N14" i="77"/>
  <c r="N19" i="77"/>
  <c r="N18" i="77"/>
  <c r="N10" i="77"/>
  <c r="N26" i="77"/>
  <c r="N13" i="77"/>
  <c r="N22" i="77"/>
  <c r="N25" i="77"/>
  <c r="N20" i="77"/>
  <c r="O36" i="76"/>
  <c r="M36" i="76"/>
  <c r="N36" i="76"/>
  <c r="O37" i="76"/>
  <c r="M37" i="76"/>
  <c r="N37" i="76"/>
  <c r="O38" i="76"/>
  <c r="M38" i="76"/>
  <c r="N38" i="76"/>
  <c r="O39" i="76"/>
  <c r="M39" i="76"/>
  <c r="N39" i="76"/>
  <c r="O41" i="76"/>
  <c r="M41" i="76"/>
  <c r="N41" i="76"/>
  <c r="O40" i="76"/>
  <c r="M40" i="76"/>
  <c r="N40" i="76"/>
  <c r="O42" i="76"/>
  <c r="M42" i="76"/>
  <c r="N42" i="76"/>
  <c r="O43" i="76"/>
  <c r="M43" i="76"/>
  <c r="N43" i="76"/>
  <c r="O44" i="76"/>
  <c r="M44" i="76"/>
  <c r="N44" i="76"/>
  <c r="O45" i="76"/>
  <c r="M45" i="76"/>
  <c r="N45" i="76"/>
  <c r="L10" i="76"/>
  <c r="N10" i="76" s="1"/>
  <c r="M10" i="76"/>
  <c r="L11" i="76"/>
  <c r="O11" i="76" s="1"/>
  <c r="M11" i="76"/>
  <c r="L12" i="76"/>
  <c r="O12" i="76" s="1"/>
  <c r="M12" i="76"/>
  <c r="L13" i="76"/>
  <c r="O13" i="76" s="1"/>
  <c r="M13" i="76"/>
  <c r="L14" i="76"/>
  <c r="N14" i="76" s="1"/>
  <c r="M14" i="76"/>
  <c r="L15" i="76"/>
  <c r="N15" i="76" s="1"/>
  <c r="M15" i="76"/>
  <c r="L16" i="76"/>
  <c r="N16" i="76" s="1"/>
  <c r="M16" i="76"/>
  <c r="L17" i="76"/>
  <c r="O17" i="76" s="1"/>
  <c r="M17" i="76"/>
  <c r="L18" i="76"/>
  <c r="N18" i="76" s="1"/>
  <c r="M18" i="76"/>
  <c r="L19" i="76"/>
  <c r="O19" i="76" s="1"/>
  <c r="M19" i="76"/>
  <c r="L20" i="76"/>
  <c r="O20" i="76" s="1"/>
  <c r="M20" i="76"/>
  <c r="L21" i="76"/>
  <c r="O21" i="76" s="1"/>
  <c r="M21" i="76"/>
  <c r="L22" i="76"/>
  <c r="N22" i="76" s="1"/>
  <c r="M22" i="76"/>
  <c r="L23" i="76"/>
  <c r="N23" i="76" s="1"/>
  <c r="M23" i="76"/>
  <c r="L24" i="76"/>
  <c r="N24" i="76" s="1"/>
  <c r="M24" i="76"/>
  <c r="L25" i="76"/>
  <c r="O25" i="76" s="1"/>
  <c r="M25" i="76"/>
  <c r="L26" i="76"/>
  <c r="N26" i="76" s="1"/>
  <c r="M26" i="76"/>
  <c r="N13" i="76" l="1"/>
  <c r="N17" i="76"/>
  <c r="N25" i="76"/>
  <c r="N19" i="76"/>
  <c r="O26" i="76"/>
  <c r="N12" i="76"/>
  <c r="O16" i="76"/>
  <c r="N20" i="76"/>
  <c r="N11" i="76"/>
  <c r="N21" i="76"/>
  <c r="O14" i="76"/>
  <c r="O15" i="76"/>
  <c r="O24" i="76"/>
  <c r="O23" i="76"/>
  <c r="O22" i="76"/>
  <c r="O10" i="76"/>
  <c r="O18" i="76"/>
  <c r="N38" i="75" l="1"/>
  <c r="N37" i="75"/>
  <c r="N45" i="75"/>
  <c r="N42" i="75"/>
  <c r="M46" i="75"/>
  <c r="M38" i="75"/>
  <c r="M37" i="75"/>
  <c r="M45" i="75"/>
  <c r="M42" i="75"/>
  <c r="O39" i="75"/>
  <c r="O40" i="75"/>
  <c r="O41" i="75"/>
  <c r="O42" i="75"/>
  <c r="L15" i="75"/>
  <c r="N15" i="75" s="1"/>
  <c r="L14" i="75"/>
  <c r="M23" i="75"/>
  <c r="M10" i="75"/>
  <c r="M13" i="75"/>
  <c r="M19" i="75"/>
  <c r="M12" i="75"/>
  <c r="M11" i="75"/>
  <c r="M26" i="75"/>
  <c r="M24" i="75"/>
  <c r="M20" i="75"/>
  <c r="M25" i="75"/>
  <c r="M16" i="75"/>
  <c r="M22" i="75"/>
  <c r="M15" i="75"/>
  <c r="M14" i="75"/>
  <c r="L23" i="75"/>
  <c r="L10" i="75"/>
  <c r="L13" i="75"/>
  <c r="O13" i="75" s="1"/>
  <c r="L19" i="75"/>
  <c r="N19" i="75" s="1"/>
  <c r="L12" i="75"/>
  <c r="N12" i="75" s="1"/>
  <c r="L11" i="75"/>
  <c r="L26" i="75"/>
  <c r="N26" i="75" s="1"/>
  <c r="L24" i="75"/>
  <c r="N24" i="75" s="1"/>
  <c r="L20" i="75"/>
  <c r="O20" i="75" s="1"/>
  <c r="L25" i="75"/>
  <c r="N25" i="75" s="1"/>
  <c r="L16" i="75"/>
  <c r="N16" i="75" s="1"/>
  <c r="L22" i="75"/>
  <c r="N22" i="75" s="1"/>
  <c r="N36" i="75"/>
  <c r="M36" i="75"/>
  <c r="O44" i="75"/>
  <c r="N41" i="75"/>
  <c r="M41" i="75"/>
  <c r="N40" i="75"/>
  <c r="M40" i="75"/>
  <c r="O45" i="75"/>
  <c r="N46" i="75"/>
  <c r="N43" i="75"/>
  <c r="M43" i="75"/>
  <c r="N44" i="75"/>
  <c r="M44" i="75"/>
  <c r="N39" i="75"/>
  <c r="M39" i="75"/>
  <c r="M21" i="75"/>
  <c r="L21" i="75"/>
  <c r="M18" i="75"/>
  <c r="L18" i="75"/>
  <c r="N18" i="75" s="1"/>
  <c r="M17" i="75"/>
  <c r="L17" i="75"/>
  <c r="N11" i="75"/>
  <c r="N32" i="74"/>
  <c r="M32" i="74"/>
  <c r="N37" i="74"/>
  <c r="M37" i="74"/>
  <c r="N33" i="74"/>
  <c r="M33" i="74"/>
  <c r="N36" i="74"/>
  <c r="M36" i="74"/>
  <c r="N40" i="74"/>
  <c r="M40" i="74"/>
  <c r="N38" i="74"/>
  <c r="M38" i="74"/>
  <c r="L11" i="74"/>
  <c r="N11" i="74" s="1"/>
  <c r="M11" i="74"/>
  <c r="L17" i="74"/>
  <c r="N17" i="74" s="1"/>
  <c r="M17" i="74"/>
  <c r="L22" i="74"/>
  <c r="N22" i="74" s="1"/>
  <c r="M22" i="74"/>
  <c r="L16" i="74"/>
  <c r="M16" i="74"/>
  <c r="L15" i="74"/>
  <c r="O15" i="74" s="1"/>
  <c r="M15" i="74"/>
  <c r="L9" i="74"/>
  <c r="N9" i="74" s="1"/>
  <c r="M9" i="74"/>
  <c r="L13" i="74"/>
  <c r="N13" i="74" s="1"/>
  <c r="M13" i="74"/>
  <c r="L10" i="74"/>
  <c r="M10" i="74"/>
  <c r="L20" i="74"/>
  <c r="N20" i="74" s="1"/>
  <c r="M20" i="74"/>
  <c r="L21" i="74"/>
  <c r="O21" i="74" s="1"/>
  <c r="M21" i="74"/>
  <c r="L19" i="74"/>
  <c r="N19" i="74" s="1"/>
  <c r="M19" i="74"/>
  <c r="L14" i="74"/>
  <c r="N14" i="74" s="1"/>
  <c r="M14" i="74"/>
  <c r="L18" i="74"/>
  <c r="O18" i="74" s="1"/>
  <c r="M18" i="74"/>
  <c r="M12" i="74"/>
  <c r="L12" i="74"/>
  <c r="O12" i="74" s="1"/>
  <c r="O22" i="74"/>
  <c r="O11" i="74"/>
  <c r="O32" i="74"/>
  <c r="O35" i="74"/>
  <c r="N35" i="74"/>
  <c r="M35" i="74"/>
  <c r="N42" i="74"/>
  <c r="M42" i="74"/>
  <c r="N39" i="74"/>
  <c r="M39" i="74"/>
  <c r="N41" i="74"/>
  <c r="M41" i="74"/>
  <c r="N34" i="74"/>
  <c r="M34" i="74"/>
  <c r="O37" i="74"/>
  <c r="O41" i="74"/>
  <c r="O33" i="74"/>
  <c r="O40" i="74"/>
  <c r="O39" i="74"/>
  <c r="O36" i="74"/>
  <c r="O34" i="74"/>
  <c r="O42" i="74"/>
  <c r="O38" i="74"/>
  <c r="AU2" i="62"/>
  <c r="AV2" i="62"/>
  <c r="AU3" i="62"/>
  <c r="AV3" i="62"/>
  <c r="AU4" i="62"/>
  <c r="AV4" i="62"/>
  <c r="AU5" i="62"/>
  <c r="AV5" i="62"/>
  <c r="AU6" i="62"/>
  <c r="AV6" i="62"/>
  <c r="AU7" i="62"/>
  <c r="AV7" i="62"/>
  <c r="AU8" i="62"/>
  <c r="AV8" i="62"/>
  <c r="AU9" i="62"/>
  <c r="AV9" i="62"/>
  <c r="AU10" i="62"/>
  <c r="AV10" i="62"/>
  <c r="AU11" i="62"/>
  <c r="AV11" i="62"/>
  <c r="AU12" i="62"/>
  <c r="AV12" i="62"/>
  <c r="AU13" i="62"/>
  <c r="AV13" i="62"/>
  <c r="AU14" i="62"/>
  <c r="AV14" i="62"/>
  <c r="AU15" i="62"/>
  <c r="AV15" i="62"/>
  <c r="AU16" i="62"/>
  <c r="AV16" i="62"/>
  <c r="AU17" i="62"/>
  <c r="AV17" i="62"/>
  <c r="AU18" i="62"/>
  <c r="AV18" i="62"/>
  <c r="AU19" i="62"/>
  <c r="AV19" i="62"/>
  <c r="AU20" i="62"/>
  <c r="AV20" i="62"/>
  <c r="AU21" i="62"/>
  <c r="AV21" i="62"/>
  <c r="AU22" i="62"/>
  <c r="AV22" i="62"/>
  <c r="AU25" i="62"/>
  <c r="AV25" i="62"/>
  <c r="AU26" i="62"/>
  <c r="AV26" i="62"/>
  <c r="AU27" i="62"/>
  <c r="AV27" i="62"/>
  <c r="AU28" i="62"/>
  <c r="AV28" i="62"/>
  <c r="AU29" i="62"/>
  <c r="AV29" i="62"/>
  <c r="AU30" i="62"/>
  <c r="AV30" i="62"/>
  <c r="AU31" i="62"/>
  <c r="AV31" i="62"/>
  <c r="AU32" i="62"/>
  <c r="AV32" i="62"/>
  <c r="AU33" i="62"/>
  <c r="AV33" i="62"/>
  <c r="AU34" i="62"/>
  <c r="AV34" i="62"/>
  <c r="AU35" i="62"/>
  <c r="AV35" i="62"/>
  <c r="AU36" i="62"/>
  <c r="AV36" i="62"/>
  <c r="AU37" i="62"/>
  <c r="AV37" i="62"/>
  <c r="O40" i="62"/>
  <c r="O41" i="62"/>
  <c r="O42" i="62"/>
  <c r="O43" i="62"/>
  <c r="O44" i="62"/>
  <c r="O45" i="62"/>
  <c r="O46" i="62"/>
  <c r="O47" i="62"/>
  <c r="O48" i="62"/>
  <c r="O49" i="62"/>
  <c r="O50" i="62"/>
  <c r="O51" i="62"/>
  <c r="O52" i="62"/>
  <c r="O53" i="62"/>
  <c r="O54" i="62"/>
  <c r="O55" i="62"/>
  <c r="O58" i="62"/>
  <c r="O59" i="62"/>
  <c r="O60" i="62"/>
  <c r="O61" i="62"/>
  <c r="O62" i="62"/>
  <c r="O63" i="62"/>
  <c r="O64" i="62"/>
  <c r="O65" i="62"/>
  <c r="O66" i="62"/>
  <c r="O67" i="62"/>
  <c r="O68" i="62"/>
  <c r="O69" i="62"/>
  <c r="O70" i="62"/>
  <c r="B6" i="58"/>
  <c r="D6" i="58"/>
  <c r="F6" i="58"/>
  <c r="H6" i="58"/>
  <c r="K6" i="58"/>
  <c r="K7" i="58" s="1"/>
  <c r="K8" i="58" s="1"/>
  <c r="K9" i="58" s="1"/>
  <c r="K10" i="58" s="1"/>
  <c r="K11" i="58" s="1"/>
  <c r="K12" i="58" s="1"/>
  <c r="K13" i="58" s="1"/>
  <c r="K14" i="58" s="1"/>
  <c r="K15" i="58" s="1"/>
  <c r="K16" i="58" s="1"/>
  <c r="K17" i="58" s="1"/>
  <c r="N6" i="58"/>
  <c r="O6" i="58"/>
  <c r="B7" i="58"/>
  <c r="D7" i="58"/>
  <c r="F7" i="58"/>
  <c r="H7" i="58"/>
  <c r="N7" i="58"/>
  <c r="O7" i="58"/>
  <c r="B8" i="58"/>
  <c r="D8" i="58"/>
  <c r="F8" i="58"/>
  <c r="H8" i="58"/>
  <c r="N8" i="58"/>
  <c r="O8" i="58"/>
  <c r="N9" i="58"/>
  <c r="O9" i="58"/>
  <c r="N10" i="58"/>
  <c r="Q10" i="58" s="1"/>
  <c r="S10" i="58" s="1"/>
  <c r="O10" i="58"/>
  <c r="B11" i="58"/>
  <c r="D11" i="58"/>
  <c r="F11" i="58"/>
  <c r="H11" i="58"/>
  <c r="N11" i="58"/>
  <c r="O11" i="58"/>
  <c r="B12" i="58"/>
  <c r="D12" i="58"/>
  <c r="F12" i="58"/>
  <c r="H12" i="58"/>
  <c r="N12" i="58"/>
  <c r="O12" i="58"/>
  <c r="B13" i="58"/>
  <c r="D13" i="58"/>
  <c r="F13" i="58"/>
  <c r="H13" i="58"/>
  <c r="N13" i="58"/>
  <c r="O13" i="58"/>
  <c r="N14" i="58"/>
  <c r="O14" i="58"/>
  <c r="N15" i="58"/>
  <c r="O15" i="58"/>
  <c r="N16" i="58"/>
  <c r="O16" i="58"/>
  <c r="N17" i="58"/>
  <c r="O17" i="58"/>
  <c r="B18" i="58"/>
  <c r="D18" i="58"/>
  <c r="F18" i="58"/>
  <c r="H18" i="58"/>
  <c r="B19" i="58"/>
  <c r="D19" i="58"/>
  <c r="F19" i="58"/>
  <c r="H19" i="58"/>
  <c r="B22" i="58"/>
  <c r="D22" i="58"/>
  <c r="F22" i="58"/>
  <c r="H22" i="58"/>
  <c r="B23" i="58"/>
  <c r="D23" i="58"/>
  <c r="F23" i="58"/>
  <c r="H23" i="58"/>
  <c r="K23" i="58"/>
  <c r="K24" i="58"/>
  <c r="K25" i="58" s="1"/>
  <c r="K26" i="58" s="1"/>
  <c r="K27" i="58" s="1"/>
  <c r="K28" i="58" s="1"/>
  <c r="K29" i="58" s="1"/>
  <c r="K30" i="58" s="1"/>
  <c r="N23" i="58"/>
  <c r="O23" i="58"/>
  <c r="N24" i="58"/>
  <c r="Q24" i="58" s="1"/>
  <c r="S24" i="58" s="1"/>
  <c r="O24" i="58"/>
  <c r="N25" i="58"/>
  <c r="O25" i="58"/>
  <c r="N26" i="58"/>
  <c r="O26" i="58"/>
  <c r="N27" i="58"/>
  <c r="O27" i="58"/>
  <c r="N28" i="58"/>
  <c r="Q28" i="58" s="1"/>
  <c r="S28" i="58" s="1"/>
  <c r="O28" i="58"/>
  <c r="N29" i="58"/>
  <c r="O29" i="58"/>
  <c r="N30" i="58"/>
  <c r="O30" i="58"/>
  <c r="B37" i="58"/>
  <c r="D37" i="58"/>
  <c r="F37" i="58"/>
  <c r="H37" i="58"/>
  <c r="N37" i="58"/>
  <c r="O37" i="58"/>
  <c r="B38" i="58"/>
  <c r="D38" i="58"/>
  <c r="F38" i="58"/>
  <c r="H38" i="58"/>
  <c r="K38" i="58"/>
  <c r="K39" i="58" s="1"/>
  <c r="K40" i="58" s="1"/>
  <c r="K41" i="58" s="1"/>
  <c r="K42" i="58" s="1"/>
  <c r="K43" i="58" s="1"/>
  <c r="K44" i="58" s="1"/>
  <c r="K48" i="58" s="1"/>
  <c r="K49" i="58" s="1"/>
  <c r="K50" i="58" s="1"/>
  <c r="K51" i="58" s="1"/>
  <c r="K52" i="58" s="1"/>
  <c r="K53" i="58" s="1"/>
  <c r="K54" i="58" s="1"/>
  <c r="K55" i="58" s="1"/>
  <c r="N38" i="58"/>
  <c r="O38" i="58"/>
  <c r="N39" i="58"/>
  <c r="O39" i="58"/>
  <c r="N40" i="58"/>
  <c r="O40" i="58"/>
  <c r="B41" i="58"/>
  <c r="D41" i="58"/>
  <c r="F41" i="58"/>
  <c r="H41" i="58"/>
  <c r="N41" i="58"/>
  <c r="O41" i="58"/>
  <c r="B42" i="58"/>
  <c r="D42" i="58"/>
  <c r="F42" i="58"/>
  <c r="H42" i="58"/>
  <c r="N42" i="58"/>
  <c r="O42" i="58"/>
  <c r="N43" i="58"/>
  <c r="O43" i="58"/>
  <c r="N44" i="58"/>
  <c r="O44" i="58"/>
  <c r="B46" i="58"/>
  <c r="D46" i="58"/>
  <c r="F46" i="58"/>
  <c r="H46" i="58"/>
  <c r="B47" i="58"/>
  <c r="D47" i="58"/>
  <c r="F47" i="58"/>
  <c r="H47" i="58"/>
  <c r="N48" i="58"/>
  <c r="O48" i="58"/>
  <c r="Q48" i="58" s="1"/>
  <c r="S48" i="58" s="1"/>
  <c r="N49" i="58"/>
  <c r="O49" i="58"/>
  <c r="B50" i="58"/>
  <c r="D50" i="58"/>
  <c r="F50" i="58"/>
  <c r="H50" i="58"/>
  <c r="N50" i="58"/>
  <c r="O50" i="58"/>
  <c r="Q50" i="58" s="1"/>
  <c r="S50" i="58" s="1"/>
  <c r="B51" i="58"/>
  <c r="D51" i="58"/>
  <c r="F51" i="58"/>
  <c r="H51" i="58"/>
  <c r="N51" i="58"/>
  <c r="O51" i="58"/>
  <c r="N52" i="58"/>
  <c r="O52" i="58"/>
  <c r="N53" i="58"/>
  <c r="O53" i="58"/>
  <c r="N54" i="58"/>
  <c r="O54" i="58"/>
  <c r="N55" i="58"/>
  <c r="O55" i="58"/>
  <c r="B63" i="58"/>
  <c r="D63" i="58"/>
  <c r="F63" i="58"/>
  <c r="H63" i="58"/>
  <c r="K63" i="58"/>
  <c r="K64" i="58" s="1"/>
  <c r="K65" i="58" s="1"/>
  <c r="K66" i="58" s="1"/>
  <c r="K67" i="58" s="1"/>
  <c r="K68" i="58" s="1"/>
  <c r="K69" i="58" s="1"/>
  <c r="K70" i="58" s="1"/>
  <c r="N63" i="58"/>
  <c r="O63" i="58"/>
  <c r="P63" i="58"/>
  <c r="Q63" i="58"/>
  <c r="B64" i="58"/>
  <c r="D64" i="58"/>
  <c r="F64" i="58"/>
  <c r="H64" i="58"/>
  <c r="N64" i="58"/>
  <c r="O64" i="58"/>
  <c r="P64" i="58"/>
  <c r="Q64" i="58"/>
  <c r="N65" i="58"/>
  <c r="R65" i="58" s="1"/>
  <c r="S65" i="58" s="1"/>
  <c r="O65" i="58"/>
  <c r="P65" i="58"/>
  <c r="Q65" i="58"/>
  <c r="N66" i="58"/>
  <c r="O66" i="58"/>
  <c r="P66" i="58"/>
  <c r="Q66" i="58"/>
  <c r="B67" i="58"/>
  <c r="D67" i="58"/>
  <c r="F67" i="58"/>
  <c r="H67" i="58"/>
  <c r="N67" i="58"/>
  <c r="O67" i="58"/>
  <c r="P67" i="58"/>
  <c r="Q67" i="58"/>
  <c r="B68" i="58"/>
  <c r="D68" i="58"/>
  <c r="F68" i="58"/>
  <c r="H68" i="58"/>
  <c r="N68" i="58"/>
  <c r="O68" i="58"/>
  <c r="P68" i="58"/>
  <c r="Q68" i="58"/>
  <c r="N69" i="58"/>
  <c r="R69" i="58" s="1"/>
  <c r="S69" i="58" s="1"/>
  <c r="O69" i="58"/>
  <c r="P69" i="58"/>
  <c r="Q69" i="58"/>
  <c r="N70" i="58"/>
  <c r="O70" i="58"/>
  <c r="P70" i="58"/>
  <c r="Q70" i="58"/>
  <c r="B71" i="58"/>
  <c r="D71" i="58"/>
  <c r="F71" i="58"/>
  <c r="H71" i="58"/>
  <c r="B72" i="58"/>
  <c r="D72" i="58"/>
  <c r="F72" i="58"/>
  <c r="H72" i="58"/>
  <c r="B75" i="58"/>
  <c r="D75" i="58"/>
  <c r="F75" i="58"/>
  <c r="H75" i="58"/>
  <c r="B76" i="58"/>
  <c r="D76" i="58"/>
  <c r="F76" i="58"/>
  <c r="H76" i="58"/>
  <c r="G82" i="58"/>
  <c r="H82" i="58" s="1"/>
  <c r="G83" i="58"/>
  <c r="H83" i="58" s="1"/>
  <c r="G84" i="58"/>
  <c r="H84" i="58" s="1"/>
  <c r="G85" i="58"/>
  <c r="H85" i="58" s="1"/>
  <c r="G86" i="58"/>
  <c r="H86" i="58"/>
  <c r="G87" i="58"/>
  <c r="H87" i="58" s="1"/>
  <c r="G88" i="58"/>
  <c r="H88" i="58" s="1"/>
  <c r="G89" i="58"/>
  <c r="H89" i="58" s="1"/>
  <c r="G90" i="58"/>
  <c r="H90" i="58" s="1"/>
  <c r="G91" i="58"/>
  <c r="H91" i="58" s="1"/>
  <c r="G92" i="58"/>
  <c r="H92" i="58" s="1"/>
  <c r="G93" i="58"/>
  <c r="H93" i="58" s="1"/>
  <c r="G94" i="58"/>
  <c r="H94" i="58" s="1"/>
  <c r="G95" i="58"/>
  <c r="H95" i="58" s="1"/>
  <c r="G96" i="58"/>
  <c r="H96" i="58" s="1"/>
  <c r="G97" i="58"/>
  <c r="H97" i="58" s="1"/>
  <c r="G98" i="58"/>
  <c r="H98" i="58" s="1"/>
  <c r="G99" i="58"/>
  <c r="H99" i="58" s="1"/>
  <c r="G100" i="58"/>
  <c r="H100" i="58" s="1"/>
  <c r="G101" i="58"/>
  <c r="H101" i="58" s="1"/>
  <c r="B3" i="63"/>
  <c r="D3" i="63"/>
  <c r="F3" i="63"/>
  <c r="H3" i="63"/>
  <c r="L3" i="63"/>
  <c r="N3" i="63"/>
  <c r="P3" i="63"/>
  <c r="R3" i="63"/>
  <c r="B4" i="63"/>
  <c r="D4" i="63"/>
  <c r="F4" i="63"/>
  <c r="H4" i="63"/>
  <c r="L4" i="63"/>
  <c r="N4" i="63"/>
  <c r="P4" i="63"/>
  <c r="R4" i="63"/>
  <c r="B5" i="63"/>
  <c r="D5" i="63"/>
  <c r="F5" i="63"/>
  <c r="H5" i="63"/>
  <c r="L5" i="63"/>
  <c r="N5" i="63"/>
  <c r="P5" i="63"/>
  <c r="R5" i="63"/>
  <c r="B8" i="63"/>
  <c r="D8" i="63"/>
  <c r="F8" i="63"/>
  <c r="H8" i="63"/>
  <c r="L8" i="63"/>
  <c r="N8" i="63"/>
  <c r="P8" i="63"/>
  <c r="R8" i="63"/>
  <c r="B9" i="63"/>
  <c r="D9" i="63"/>
  <c r="F9" i="63"/>
  <c r="H9" i="63"/>
  <c r="L9" i="63"/>
  <c r="N9" i="63"/>
  <c r="P9" i="63"/>
  <c r="R9" i="63"/>
  <c r="B10" i="63"/>
  <c r="D10" i="63"/>
  <c r="F10" i="63"/>
  <c r="H10" i="63"/>
  <c r="L10" i="63"/>
  <c r="N10" i="63"/>
  <c r="P10" i="63"/>
  <c r="R10" i="63"/>
  <c r="B13" i="63"/>
  <c r="D13" i="63"/>
  <c r="F13" i="63"/>
  <c r="H13" i="63"/>
  <c r="L13" i="63"/>
  <c r="N13" i="63"/>
  <c r="P13" i="63"/>
  <c r="R13" i="63"/>
  <c r="B14" i="63"/>
  <c r="D14" i="63"/>
  <c r="F14" i="63"/>
  <c r="H14" i="63"/>
  <c r="L14" i="63"/>
  <c r="N14" i="63"/>
  <c r="P14" i="63"/>
  <c r="R14" i="63"/>
  <c r="B15" i="63"/>
  <c r="D15" i="63"/>
  <c r="F15" i="63"/>
  <c r="H15" i="63"/>
  <c r="L15" i="63"/>
  <c r="N15" i="63"/>
  <c r="P15" i="63"/>
  <c r="R15" i="63"/>
  <c r="B18" i="63"/>
  <c r="D18" i="63"/>
  <c r="F18" i="63"/>
  <c r="H18" i="63"/>
  <c r="L18" i="63"/>
  <c r="N18" i="63"/>
  <c r="P18" i="63"/>
  <c r="R18" i="63"/>
  <c r="B19" i="63"/>
  <c r="D19" i="63"/>
  <c r="F19" i="63"/>
  <c r="H19" i="63"/>
  <c r="L19" i="63"/>
  <c r="N19" i="63"/>
  <c r="P19" i="63"/>
  <c r="R19" i="63"/>
  <c r="B20" i="63"/>
  <c r="D20" i="63"/>
  <c r="F20" i="63"/>
  <c r="H20" i="63"/>
  <c r="L20" i="63"/>
  <c r="N20" i="63"/>
  <c r="P20" i="63"/>
  <c r="R20" i="63"/>
  <c r="A26" i="63"/>
  <c r="A27" i="63" s="1"/>
  <c r="A28" i="63" s="1"/>
  <c r="A29" i="63" s="1"/>
  <c r="A30" i="63" s="1"/>
  <c r="A31" i="63" s="1"/>
  <c r="A32" i="63" s="1"/>
  <c r="A33" i="63" s="1"/>
  <c r="A34" i="63" s="1"/>
  <c r="A35" i="63" s="1"/>
  <c r="A36" i="63" s="1"/>
  <c r="A37" i="63" s="1"/>
  <c r="D26" i="63"/>
  <c r="E26" i="63"/>
  <c r="F26" i="63"/>
  <c r="G26" i="63"/>
  <c r="H26" i="63"/>
  <c r="I26" i="63"/>
  <c r="J26" i="63"/>
  <c r="K26" i="63"/>
  <c r="D27" i="63"/>
  <c r="E27" i="63"/>
  <c r="F27" i="63"/>
  <c r="G27" i="63"/>
  <c r="H27" i="63"/>
  <c r="I27" i="63"/>
  <c r="J27" i="63"/>
  <c r="K27" i="63"/>
  <c r="D28" i="63"/>
  <c r="E28" i="63"/>
  <c r="F28" i="63"/>
  <c r="L28" i="63" s="1"/>
  <c r="G28" i="63"/>
  <c r="H28" i="63"/>
  <c r="I28" i="63"/>
  <c r="J28" i="63"/>
  <c r="K28" i="63"/>
  <c r="D29" i="63"/>
  <c r="E29" i="63"/>
  <c r="F29" i="63"/>
  <c r="G29" i="63"/>
  <c r="H29" i="63"/>
  <c r="I29" i="63"/>
  <c r="J29" i="63"/>
  <c r="K29" i="63"/>
  <c r="D30" i="63"/>
  <c r="E30" i="63"/>
  <c r="F30" i="63"/>
  <c r="G30" i="63"/>
  <c r="H30" i="63"/>
  <c r="I30" i="63"/>
  <c r="J30" i="63"/>
  <c r="K30" i="63"/>
  <c r="D31" i="63"/>
  <c r="E31" i="63"/>
  <c r="F31" i="63"/>
  <c r="G31" i="63"/>
  <c r="H31" i="63"/>
  <c r="I31" i="63"/>
  <c r="J31" i="63"/>
  <c r="K31" i="63"/>
  <c r="D32" i="63"/>
  <c r="E32" i="63"/>
  <c r="F32" i="63"/>
  <c r="G32" i="63"/>
  <c r="H32" i="63"/>
  <c r="I32" i="63"/>
  <c r="J32" i="63"/>
  <c r="K32" i="63"/>
  <c r="D33" i="63"/>
  <c r="E33" i="63"/>
  <c r="F33" i="63"/>
  <c r="G33" i="63"/>
  <c r="H33" i="63"/>
  <c r="I33" i="63"/>
  <c r="J33" i="63"/>
  <c r="K33" i="63"/>
  <c r="D34" i="63"/>
  <c r="E34" i="63"/>
  <c r="F34" i="63"/>
  <c r="G34" i="63"/>
  <c r="H34" i="63"/>
  <c r="I34" i="63"/>
  <c r="J34" i="63"/>
  <c r="K34" i="63"/>
  <c r="D35" i="63"/>
  <c r="E35" i="63"/>
  <c r="F35" i="63"/>
  <c r="G35" i="63"/>
  <c r="H35" i="63"/>
  <c r="I35" i="63"/>
  <c r="J35" i="63"/>
  <c r="K35" i="63"/>
  <c r="D36" i="63"/>
  <c r="E36" i="63"/>
  <c r="F36" i="63"/>
  <c r="G36" i="63"/>
  <c r="H36" i="63"/>
  <c r="I36" i="63"/>
  <c r="J36" i="63"/>
  <c r="K36" i="63"/>
  <c r="D37" i="63"/>
  <c r="E37" i="63"/>
  <c r="F37" i="63"/>
  <c r="G37" i="63"/>
  <c r="H37" i="63"/>
  <c r="I37" i="63"/>
  <c r="J37" i="63"/>
  <c r="K37" i="63"/>
  <c r="P38" i="63"/>
  <c r="Q38" i="63"/>
  <c r="R38" i="63"/>
  <c r="C5" i="61"/>
  <c r="E5" i="61"/>
  <c r="G5" i="61"/>
  <c r="I5" i="61"/>
  <c r="L5" i="61"/>
  <c r="L6" i="61" s="1"/>
  <c r="L7" i="61" s="1"/>
  <c r="L8" i="61" s="1"/>
  <c r="L9" i="61" s="1"/>
  <c r="L10" i="61" s="1"/>
  <c r="L11" i="61" s="1"/>
  <c r="L12" i="61" s="1"/>
  <c r="L13" i="61" s="1"/>
  <c r="L14" i="61" s="1"/>
  <c r="L15" i="61" s="1"/>
  <c r="L16" i="61" s="1"/>
  <c r="O5" i="61"/>
  <c r="P5" i="61"/>
  <c r="Q5" i="61"/>
  <c r="S5" i="61" s="1"/>
  <c r="U5" i="61" s="1"/>
  <c r="R5" i="61"/>
  <c r="C6" i="61"/>
  <c r="E6" i="61"/>
  <c r="G6" i="61"/>
  <c r="I6" i="61"/>
  <c r="O6" i="61"/>
  <c r="P6" i="61"/>
  <c r="Q6" i="61"/>
  <c r="R6" i="61"/>
  <c r="C7" i="61"/>
  <c r="E7" i="61"/>
  <c r="G7" i="61"/>
  <c r="I7" i="61"/>
  <c r="O7" i="61"/>
  <c r="P7" i="61"/>
  <c r="Q7" i="61"/>
  <c r="R7" i="61"/>
  <c r="O8" i="61"/>
  <c r="P8" i="61"/>
  <c r="Q8" i="61"/>
  <c r="R8" i="61"/>
  <c r="S8" i="61" s="1"/>
  <c r="U8" i="61" s="1"/>
  <c r="O9" i="61"/>
  <c r="P9" i="61"/>
  <c r="Q9" i="61"/>
  <c r="R9" i="61"/>
  <c r="C10" i="61"/>
  <c r="E10" i="61"/>
  <c r="G10" i="61"/>
  <c r="I10" i="61"/>
  <c r="O10" i="61"/>
  <c r="P10" i="61"/>
  <c r="Q10" i="61"/>
  <c r="R10" i="61"/>
  <c r="C11" i="61"/>
  <c r="E11" i="61"/>
  <c r="G11" i="61"/>
  <c r="I11" i="61"/>
  <c r="O11" i="61"/>
  <c r="P11" i="61"/>
  <c r="Q11" i="61"/>
  <c r="R11" i="61"/>
  <c r="C12" i="61"/>
  <c r="E12" i="61"/>
  <c r="G12" i="61"/>
  <c r="I12" i="61"/>
  <c r="O12" i="61"/>
  <c r="P12" i="61"/>
  <c r="Q12" i="61"/>
  <c r="O13" i="61"/>
  <c r="P13" i="61"/>
  <c r="Q13" i="61"/>
  <c r="O14" i="61"/>
  <c r="P14" i="61"/>
  <c r="Q14" i="61"/>
  <c r="C15" i="61"/>
  <c r="E15" i="61"/>
  <c r="G15" i="61"/>
  <c r="I15" i="61"/>
  <c r="O15" i="61"/>
  <c r="P15" i="61"/>
  <c r="Q15" i="61"/>
  <c r="R15" i="61"/>
  <c r="C16" i="61"/>
  <c r="E16" i="61"/>
  <c r="G16" i="61"/>
  <c r="I16" i="61"/>
  <c r="O16" i="61"/>
  <c r="P16" i="61"/>
  <c r="Q16" i="61"/>
  <c r="S16" i="61" s="1"/>
  <c r="U16" i="61" s="1"/>
  <c r="R16" i="61"/>
  <c r="C17" i="61"/>
  <c r="E17" i="61"/>
  <c r="G17" i="61"/>
  <c r="I17" i="61"/>
  <c r="C21" i="61"/>
  <c r="E21" i="61"/>
  <c r="G21" i="61"/>
  <c r="I21" i="61"/>
  <c r="L21" i="61"/>
  <c r="L22" i="61" s="1"/>
  <c r="L23" i="61" s="1"/>
  <c r="L24" i="61" s="1"/>
  <c r="L25" i="61" s="1"/>
  <c r="L26" i="61" s="1"/>
  <c r="L27" i="61" s="1"/>
  <c r="L28" i="61" s="1"/>
  <c r="L29" i="61" s="1"/>
  <c r="L30" i="61" s="1"/>
  <c r="L31" i="61" s="1"/>
  <c r="L32" i="61" s="1"/>
  <c r="O21" i="61"/>
  <c r="P21" i="61"/>
  <c r="Q21" i="61"/>
  <c r="C22" i="61"/>
  <c r="E22" i="61"/>
  <c r="G22" i="61"/>
  <c r="I22" i="61"/>
  <c r="O22" i="61"/>
  <c r="P22" i="61"/>
  <c r="Q22" i="61"/>
  <c r="C23" i="61"/>
  <c r="E23" i="61"/>
  <c r="G23" i="61"/>
  <c r="I23" i="61"/>
  <c r="O23" i="61"/>
  <c r="P23" i="61"/>
  <c r="Q23" i="61"/>
  <c r="O24" i="61"/>
  <c r="P24" i="61"/>
  <c r="Q24" i="61"/>
  <c r="R24" i="61"/>
  <c r="O25" i="61"/>
  <c r="P25" i="61"/>
  <c r="Q25" i="61"/>
  <c r="R25" i="61"/>
  <c r="C26" i="61"/>
  <c r="E26" i="61"/>
  <c r="G26" i="61"/>
  <c r="I26" i="61"/>
  <c r="O26" i="61"/>
  <c r="P26" i="61"/>
  <c r="Q26" i="61"/>
  <c r="C27" i="61"/>
  <c r="E27" i="61"/>
  <c r="G27" i="61"/>
  <c r="I27" i="61"/>
  <c r="O27" i="61"/>
  <c r="P27" i="61"/>
  <c r="Q27" i="61"/>
  <c r="C28" i="61"/>
  <c r="E28" i="61"/>
  <c r="G28" i="61"/>
  <c r="I28" i="61"/>
  <c r="O28" i="61"/>
  <c r="P28" i="61"/>
  <c r="Q28" i="61"/>
  <c r="R28" i="61"/>
  <c r="O29" i="61"/>
  <c r="P29" i="61"/>
  <c r="Q29" i="61"/>
  <c r="R29" i="61"/>
  <c r="O30" i="61"/>
  <c r="P30" i="61"/>
  <c r="Q30" i="61"/>
  <c r="R30" i="61"/>
  <c r="C31" i="61"/>
  <c r="E31" i="61"/>
  <c r="G31" i="61"/>
  <c r="I31" i="61"/>
  <c r="O31" i="61"/>
  <c r="P31" i="61"/>
  <c r="Q31" i="61"/>
  <c r="C32" i="61"/>
  <c r="E32" i="61"/>
  <c r="G32" i="61"/>
  <c r="I32" i="61"/>
  <c r="O32" i="61"/>
  <c r="P32" i="61"/>
  <c r="Q32" i="61"/>
  <c r="R32" i="61"/>
  <c r="C33" i="61"/>
  <c r="E33" i="61"/>
  <c r="G33" i="61"/>
  <c r="I33" i="61"/>
  <c r="C37" i="61"/>
  <c r="E39" i="61" s="1"/>
  <c r="G38" i="61" s="1"/>
  <c r="L37" i="61"/>
  <c r="L38" i="61" s="1"/>
  <c r="L39" i="61" s="1"/>
  <c r="O37" i="61"/>
  <c r="P37" i="61"/>
  <c r="Q37" i="61"/>
  <c r="C38" i="61"/>
  <c r="E37" i="61" s="1"/>
  <c r="G39" i="61" s="1"/>
  <c r="O38" i="61"/>
  <c r="P38" i="61"/>
  <c r="Q38" i="61"/>
  <c r="R38" i="61"/>
  <c r="C39" i="61"/>
  <c r="E38" i="61" s="1"/>
  <c r="G37" i="61" s="1"/>
  <c r="O39" i="61"/>
  <c r="P39" i="61"/>
  <c r="Q39" i="61"/>
  <c r="C43" i="61"/>
  <c r="E43" i="61"/>
  <c r="G43" i="61"/>
  <c r="I43" i="61"/>
  <c r="C44" i="61"/>
  <c r="E44" i="61"/>
  <c r="G44" i="61"/>
  <c r="I44" i="61"/>
  <c r="C48" i="61"/>
  <c r="E48" i="61"/>
  <c r="G48" i="61"/>
  <c r="I48" i="61"/>
  <c r="C49" i="61"/>
  <c r="E49" i="61"/>
  <c r="G49" i="61"/>
  <c r="I49" i="61"/>
  <c r="F55" i="61"/>
  <c r="F56" i="61"/>
  <c r="H70" i="61" s="1"/>
  <c r="F58" i="61"/>
  <c r="F59" i="61"/>
  <c r="F61" i="61"/>
  <c r="F62" i="61"/>
  <c r="F64" i="61"/>
  <c r="H69" i="61" s="1"/>
  <c r="F65" i="61"/>
  <c r="F68" i="61"/>
  <c r="G68" i="61"/>
  <c r="F69" i="61"/>
  <c r="H68" i="61" s="1"/>
  <c r="G69" i="61"/>
  <c r="G70" i="61"/>
  <c r="F71" i="61"/>
  <c r="F72" i="61"/>
  <c r="G72" i="61"/>
  <c r="G73" i="61"/>
  <c r="F74" i="61"/>
  <c r="G74" i="61"/>
  <c r="F75" i="61"/>
  <c r="G75" i="61"/>
  <c r="F77" i="61"/>
  <c r="F78" i="61"/>
  <c r="C83" i="61"/>
  <c r="C98" i="61" s="1"/>
  <c r="C111" i="61" s="1"/>
  <c r="F83" i="61"/>
  <c r="C84" i="61"/>
  <c r="F84" i="61"/>
  <c r="C86" i="61"/>
  <c r="F86" i="61"/>
  <c r="C87" i="61"/>
  <c r="C101" i="61" s="1"/>
  <c r="F87" i="61"/>
  <c r="C89" i="61"/>
  <c r="C99" i="61" s="1"/>
  <c r="F89" i="61"/>
  <c r="C90" i="61"/>
  <c r="F90" i="61"/>
  <c r="C92" i="61"/>
  <c r="F92" i="61"/>
  <c r="C93" i="61"/>
  <c r="C102" i="61" s="1"/>
  <c r="G102" i="61" s="1"/>
  <c r="F93" i="61"/>
  <c r="F98" i="61"/>
  <c r="F99" i="61"/>
  <c r="F101" i="61"/>
  <c r="H99" i="61" s="1"/>
  <c r="F102" i="61"/>
  <c r="H102" i="61" s="1"/>
  <c r="D121" i="61"/>
  <c r="D122" i="61"/>
  <c r="D123" i="61"/>
  <c r="D124" i="61"/>
  <c r="D125" i="61"/>
  <c r="D126" i="61"/>
  <c r="D127" i="61"/>
  <c r="D128" i="61"/>
  <c r="D129" i="61"/>
  <c r="D130" i="61"/>
  <c r="D131" i="61"/>
  <c r="D132" i="61"/>
  <c r="Q30" i="58"/>
  <c r="S30" i="58" s="1"/>
  <c r="Q55" i="58"/>
  <c r="S55" i="58" s="1"/>
  <c r="Q52" i="58"/>
  <c r="S52" i="58" s="1"/>
  <c r="Q14" i="58"/>
  <c r="S14" i="58" s="1"/>
  <c r="Q12" i="58"/>
  <c r="S12" i="58" s="1"/>
  <c r="Q8" i="58"/>
  <c r="S8" i="58" s="1"/>
  <c r="Q27" i="58"/>
  <c r="S27" i="58" s="1"/>
  <c r="Q37" i="58"/>
  <c r="S37" i="58" s="1"/>
  <c r="Q26" i="58"/>
  <c r="S26" i="58" s="1"/>
  <c r="S38" i="61"/>
  <c r="U38" i="61" s="1"/>
  <c r="Q40" i="58"/>
  <c r="S40" i="58" s="1"/>
  <c r="Q11" i="58"/>
  <c r="S11" i="58" s="1"/>
  <c r="R66" i="58"/>
  <c r="S66" i="58" s="1"/>
  <c r="Q54" i="58"/>
  <c r="S54" i="58" s="1"/>
  <c r="Q51" i="58"/>
  <c r="S51" i="58" s="1"/>
  <c r="Q25" i="58"/>
  <c r="S25" i="58" s="1"/>
  <c r="Q17" i="58"/>
  <c r="S17" i="58" s="1"/>
  <c r="S26" i="61"/>
  <c r="U26" i="61" s="1"/>
  <c r="G101" i="61"/>
  <c r="Q16" i="58" l="1"/>
  <c r="S16" i="58" s="1"/>
  <c r="Q6" i="58"/>
  <c r="S6" i="58" s="1"/>
  <c r="R68" i="58"/>
  <c r="S68" i="58" s="1"/>
  <c r="R67" i="58"/>
  <c r="S67" i="58" s="1"/>
  <c r="R64" i="58"/>
  <c r="S64" i="58" s="1"/>
  <c r="S12" i="61"/>
  <c r="U12" i="61" s="1"/>
  <c r="S7" i="61"/>
  <c r="U7" i="61" s="1"/>
  <c r="S6" i="61"/>
  <c r="U6" i="61" s="1"/>
  <c r="L31" i="63"/>
  <c r="L29" i="63"/>
  <c r="M28" i="63"/>
  <c r="M27" i="63"/>
  <c r="M26" i="63"/>
  <c r="S25" i="61"/>
  <c r="U25" i="61" s="1"/>
  <c r="S32" i="61"/>
  <c r="U32" i="61" s="1"/>
  <c r="S31" i="61"/>
  <c r="U31" i="61" s="1"/>
  <c r="S30" i="61"/>
  <c r="U30" i="61" s="1"/>
  <c r="S28" i="61"/>
  <c r="U28" i="61" s="1"/>
  <c r="S24" i="61"/>
  <c r="U24" i="61" s="1"/>
  <c r="Q13" i="58"/>
  <c r="S13" i="58" s="1"/>
  <c r="O13" i="74"/>
  <c r="G98" i="61"/>
  <c r="C108" i="61"/>
  <c r="Q41" i="58"/>
  <c r="S41" i="58" s="1"/>
  <c r="Q39" i="58"/>
  <c r="S39" i="58" s="1"/>
  <c r="G99" i="61"/>
  <c r="C109" i="61"/>
  <c r="Q9" i="58"/>
  <c r="S9" i="58" s="1"/>
  <c r="S10" i="61"/>
  <c r="U10" i="61" s="1"/>
  <c r="O19" i="74"/>
  <c r="Q43" i="58"/>
  <c r="S43" i="58" s="1"/>
  <c r="S22" i="61"/>
  <c r="U22" i="61" s="1"/>
  <c r="Q7" i="58"/>
  <c r="S7" i="58" s="1"/>
  <c r="S13" i="61"/>
  <c r="U13" i="61" s="1"/>
  <c r="S15" i="61"/>
  <c r="U15" i="61" s="1"/>
  <c r="S23" i="61"/>
  <c r="U23" i="61" s="1"/>
  <c r="S39" i="61"/>
  <c r="U39" i="61" s="1"/>
  <c r="Q23" i="58"/>
  <c r="S23" i="58" s="1"/>
  <c r="O17" i="74"/>
  <c r="C112" i="61"/>
  <c r="S37" i="61"/>
  <c r="U37" i="61" s="1"/>
  <c r="S9" i="61"/>
  <c r="U9" i="61" s="1"/>
  <c r="Q53" i="58"/>
  <c r="S53" i="58" s="1"/>
  <c r="Q49" i="58"/>
  <c r="S49" i="58" s="1"/>
  <c r="Q44" i="58"/>
  <c r="S44" i="58" s="1"/>
  <c r="Q42" i="58"/>
  <c r="S42" i="58" s="1"/>
  <c r="Q38" i="58"/>
  <c r="S38" i="58" s="1"/>
  <c r="L35" i="63"/>
  <c r="M34" i="63"/>
  <c r="L33" i="63"/>
  <c r="L32" i="63"/>
  <c r="M31" i="63"/>
  <c r="L30" i="63"/>
  <c r="M29" i="63"/>
  <c r="L27" i="63"/>
  <c r="N15" i="74"/>
  <c r="O9" i="74"/>
  <c r="N12" i="74"/>
  <c r="N18" i="74"/>
  <c r="N21" i="74"/>
  <c r="O14" i="74"/>
  <c r="O11" i="75"/>
  <c r="O12" i="75"/>
  <c r="O20" i="74"/>
  <c r="O10" i="75"/>
  <c r="S11" i="61"/>
  <c r="U11" i="61" s="1"/>
  <c r="L37" i="63"/>
  <c r="M37" i="63"/>
  <c r="L36" i="63"/>
  <c r="M35" i="63"/>
  <c r="L34" i="63"/>
  <c r="M32" i="63"/>
  <c r="L26" i="63"/>
  <c r="Q29" i="58"/>
  <c r="S29" i="58" s="1"/>
  <c r="Q15" i="58"/>
  <c r="S15" i="58" s="1"/>
  <c r="N10" i="74"/>
  <c r="O10" i="74"/>
  <c r="N16" i="74"/>
  <c r="O16" i="74"/>
  <c r="M30" i="63"/>
  <c r="M33" i="63"/>
  <c r="S14" i="61"/>
  <c r="U14" i="61" s="1"/>
  <c r="M36" i="63"/>
  <c r="S29" i="61"/>
  <c r="U29" i="61" s="1"/>
  <c r="S27" i="61"/>
  <c r="U27" i="61" s="1"/>
  <c r="S21" i="61"/>
  <c r="U21" i="61" s="1"/>
  <c r="R70" i="58"/>
  <c r="S70" i="58" s="1"/>
  <c r="R63" i="58"/>
  <c r="S63" i="58" s="1"/>
  <c r="O36" i="75"/>
  <c r="O38" i="75"/>
  <c r="O46" i="75"/>
  <c r="O43" i="75"/>
  <c r="O37" i="75"/>
  <c r="O25" i="75"/>
  <c r="O18" i="75"/>
  <c r="O17" i="75"/>
  <c r="N20" i="75"/>
  <c r="O16" i="75"/>
  <c r="O26" i="75"/>
  <c r="N14" i="75"/>
  <c r="O24" i="75"/>
  <c r="O23" i="75"/>
  <c r="O22" i="75"/>
  <c r="O21" i="75"/>
  <c r="O19" i="75"/>
  <c r="O15" i="75"/>
  <c r="O14" i="75"/>
  <c r="N13" i="75"/>
  <c r="N10" i="75"/>
  <c r="N23" i="75"/>
  <c r="N17" i="75"/>
  <c r="N21" i="75"/>
</calcChain>
</file>

<file path=xl/sharedStrings.xml><?xml version="1.0" encoding="utf-8"?>
<sst xmlns="http://schemas.openxmlformats.org/spreadsheetml/2006/main" count="3444" uniqueCount="671">
  <si>
    <t>Средний</t>
  </si>
  <si>
    <t>Игра 1</t>
  </si>
  <si>
    <t>Игра 2</t>
  </si>
  <si>
    <t>Игра 3</t>
  </si>
  <si>
    <t>Фамилия</t>
  </si>
  <si>
    <t>Место</t>
  </si>
  <si>
    <t>Игра 4</t>
  </si>
  <si>
    <t>Очки</t>
  </si>
  <si>
    <t>Чуруксаева Людмила</t>
  </si>
  <si>
    <t>Оловянникова Елена</t>
  </si>
  <si>
    <t>Дикушникова Ольга</t>
  </si>
  <si>
    <t>Шенцев Сергей</t>
  </si>
  <si>
    <t>Пушкарев Александр</t>
  </si>
  <si>
    <t>Куклин Игорь</t>
  </si>
  <si>
    <t>Кравченко Оксана</t>
  </si>
  <si>
    <t>Янв</t>
  </si>
  <si>
    <t>Фев</t>
  </si>
  <si>
    <t>Мар</t>
  </si>
  <si>
    <t>Апр</t>
  </si>
  <si>
    <t>Май</t>
  </si>
  <si>
    <t>Июн</t>
  </si>
  <si>
    <t>Июл</t>
  </si>
  <si>
    <t>Сен</t>
  </si>
  <si>
    <t>Окт</t>
  </si>
  <si>
    <t>Ноя</t>
  </si>
  <si>
    <t>Гамов Евгений</t>
  </si>
  <si>
    <t>Дорожка 1</t>
  </si>
  <si>
    <t>Дорожка 2</t>
  </si>
  <si>
    <t>Дорожка 3</t>
  </si>
  <si>
    <t>Дорожка 4</t>
  </si>
  <si>
    <t>Игрок 1</t>
  </si>
  <si>
    <t>Игрок 2</t>
  </si>
  <si>
    <t>Игрок 3</t>
  </si>
  <si>
    <t>Игрок 4</t>
  </si>
  <si>
    <t>Ситников Алексей</t>
  </si>
  <si>
    <t>Кол-во участников</t>
  </si>
  <si>
    <t>Папанцева Юлия</t>
  </si>
  <si>
    <t>-</t>
  </si>
  <si>
    <t>Игроки</t>
  </si>
  <si>
    <t>Эммерих Эдуард</t>
  </si>
  <si>
    <t>Авг</t>
  </si>
  <si>
    <t>Черный Сергей</t>
  </si>
  <si>
    <t>Февраль</t>
  </si>
  <si>
    <t>Ермолаев Кирилл</t>
  </si>
  <si>
    <t>Адаева Наталья</t>
  </si>
  <si>
    <t>Юматова Наталья</t>
  </si>
  <si>
    <t>Клюева Наталья</t>
  </si>
  <si>
    <t>Захаров Андрей</t>
  </si>
  <si>
    <t>Игрок 5</t>
  </si>
  <si>
    <t>Игрок 6</t>
  </si>
  <si>
    <t>Женихова Евгения</t>
  </si>
  <si>
    <t>Гаврицков Владимир</t>
  </si>
  <si>
    <t>ср</t>
  </si>
  <si>
    <t>по результатам финала</t>
  </si>
  <si>
    <t>по результатам полуфинала</t>
  </si>
  <si>
    <t>Дор.</t>
  </si>
  <si>
    <t>ФИО</t>
  </si>
  <si>
    <t>Сумм</t>
  </si>
  <si>
    <t>Результат соревнований</t>
  </si>
  <si>
    <t>сумма</t>
  </si>
  <si>
    <t>Победитель этапа</t>
  </si>
  <si>
    <t>место</t>
  </si>
  <si>
    <t>Мужчины</t>
  </si>
  <si>
    <t>Женщины</t>
  </si>
  <si>
    <t>Левченко Алексей</t>
  </si>
  <si>
    <t>Тимохин Владимир</t>
  </si>
  <si>
    <t>Синякова Ирина</t>
  </si>
  <si>
    <t>Карунас Антон</t>
  </si>
  <si>
    <t>Постоенко Андрей</t>
  </si>
  <si>
    <t>Дегтева Виктория</t>
  </si>
  <si>
    <t>1-1</t>
  </si>
  <si>
    <t>3-3</t>
  </si>
  <si>
    <t>2-1</t>
  </si>
  <si>
    <t>3-1</t>
  </si>
  <si>
    <t>4-1</t>
  </si>
  <si>
    <t>1-2</t>
  </si>
  <si>
    <t>2-2</t>
  </si>
  <si>
    <t>3-2</t>
  </si>
  <si>
    <t>4-2</t>
  </si>
  <si>
    <t>1-3</t>
  </si>
  <si>
    <t>2-3</t>
  </si>
  <si>
    <t>4-3</t>
  </si>
  <si>
    <t>рез.</t>
  </si>
  <si>
    <t>кол-во</t>
  </si>
  <si>
    <t xml:space="preserve">финал </t>
  </si>
  <si>
    <r>
      <t xml:space="preserve">Отборочник </t>
    </r>
    <r>
      <rPr>
        <b/>
        <sz val="12"/>
        <color indexed="30"/>
        <rFont val="Tahoma"/>
        <family val="2"/>
        <charset val="204"/>
      </rPr>
      <t>1-й заход 12 человек</t>
    </r>
  </si>
  <si>
    <t>дор.</t>
  </si>
  <si>
    <t>Ган-п</t>
  </si>
  <si>
    <t>1. Отборочные игры:</t>
  </si>
  <si>
    <r>
      <t>1/2 финала (</t>
    </r>
    <r>
      <rPr>
        <b/>
        <sz val="12"/>
        <color indexed="30"/>
        <rFont val="Tahoma"/>
        <family val="2"/>
        <charset val="204"/>
      </rPr>
      <t>1 заход)</t>
    </r>
  </si>
  <si>
    <t>2. Полуфинал</t>
  </si>
  <si>
    <t>3. Финал</t>
  </si>
  <si>
    <r>
      <t xml:space="preserve">1/2 финала ( </t>
    </r>
    <r>
      <rPr>
        <b/>
        <sz val="12"/>
        <color indexed="30"/>
        <rFont val="Tahoma"/>
        <family val="2"/>
        <charset val="204"/>
      </rPr>
      <t>2 заход)</t>
    </r>
  </si>
  <si>
    <t>4. Результат</t>
  </si>
  <si>
    <t>Пере-ка</t>
  </si>
  <si>
    <t>Сред.</t>
  </si>
  <si>
    <t>Суровцев Александр</t>
  </si>
  <si>
    <t>5.1.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</si>
  <si>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</si>
  <si>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</si>
  <si>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</si>
  <si>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</si>
  <si>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</si>
  <si>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</si>
  <si>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</si>
  <si>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</si>
  <si>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</si>
  <si>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</si>
  <si>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</si>
  <si>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</si>
  <si>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</si>
  <si>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</si>
  <si>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</si>
  <si>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</si>
  <si>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</si>
  <si>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</si>
  <si>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</si>
  <si>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</si>
  <si>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фио</t>
  </si>
  <si>
    <r>
      <t xml:space="preserve">Отборочник </t>
    </r>
    <r>
      <rPr>
        <b/>
        <sz val="12"/>
        <color indexed="30"/>
        <rFont val="Tahoma"/>
        <family val="2"/>
        <charset val="204"/>
      </rPr>
      <t>2-й заход 8 человек</t>
    </r>
  </si>
  <si>
    <t>Дегтева Вика</t>
  </si>
  <si>
    <t>СУровцев Александр</t>
  </si>
  <si>
    <t>Городилов Сергей</t>
  </si>
  <si>
    <t>1 дорожка</t>
  </si>
  <si>
    <t>2 дорожка</t>
  </si>
  <si>
    <t>3 дорожка</t>
  </si>
  <si>
    <t>4  дорожка</t>
  </si>
  <si>
    <r>
      <t xml:space="preserve"> Отборочник </t>
    </r>
    <r>
      <rPr>
        <b/>
        <sz val="12"/>
        <color indexed="30"/>
        <rFont val="Tahoma"/>
        <family val="2"/>
        <charset val="204"/>
      </rPr>
      <t xml:space="preserve">1 заход </t>
    </r>
  </si>
  <si>
    <r>
      <t xml:space="preserve"> Отборочник </t>
    </r>
    <r>
      <rPr>
        <b/>
        <sz val="12"/>
        <color indexed="30"/>
        <rFont val="Tahoma"/>
        <family val="2"/>
        <charset val="204"/>
      </rPr>
      <t xml:space="preserve">2 заход </t>
    </r>
  </si>
  <si>
    <r>
      <t xml:space="preserve">1/2 финала </t>
    </r>
    <r>
      <rPr>
        <b/>
        <sz val="10"/>
        <color indexed="30"/>
        <rFont val="Tahoma"/>
        <family val="2"/>
        <charset val="204"/>
      </rPr>
      <t>1 заход</t>
    </r>
  </si>
  <si>
    <r>
      <t xml:space="preserve">1/2 финала </t>
    </r>
    <r>
      <rPr>
        <b/>
        <sz val="10"/>
        <color indexed="30"/>
        <rFont val="Tahoma"/>
        <family val="2"/>
        <charset val="204"/>
      </rPr>
      <t>2 заход</t>
    </r>
  </si>
  <si>
    <r>
      <t>Отборочник</t>
    </r>
    <r>
      <rPr>
        <b/>
        <sz val="12"/>
        <color indexed="30"/>
        <rFont val="Tahoma"/>
        <family val="2"/>
        <charset val="204"/>
      </rPr>
      <t xml:space="preserve"> Переигровка</t>
    </r>
  </si>
  <si>
    <r>
      <rPr>
        <b/>
        <sz val="12"/>
        <rFont val="Tahoma"/>
        <family val="2"/>
        <charset val="204"/>
      </rPr>
      <t>1/2 финала</t>
    </r>
    <r>
      <rPr>
        <b/>
        <sz val="12"/>
        <color indexed="30"/>
        <rFont val="Tahoma"/>
        <family val="2"/>
        <charset val="204"/>
      </rPr>
      <t xml:space="preserve"> Переигровка</t>
    </r>
  </si>
  <si>
    <t>ФИНАЛ</t>
  </si>
  <si>
    <t>дор/игрок</t>
  </si>
  <si>
    <t xml:space="preserve">Коммерческий турнир </t>
  </si>
  <si>
    <t>Бурнаев Роман</t>
  </si>
  <si>
    <t>Демидов Кирилл</t>
  </si>
  <si>
    <t>Тулина Мария</t>
  </si>
  <si>
    <t>иванов</t>
  </si>
  <si>
    <t>1 игра</t>
  </si>
  <si>
    <t>2 игра</t>
  </si>
  <si>
    <t>дор</t>
  </si>
  <si>
    <t>игрок</t>
  </si>
  <si>
    <r>
      <t xml:space="preserve"> Отборочник </t>
    </r>
    <r>
      <rPr>
        <b/>
        <sz val="11"/>
        <color indexed="30"/>
        <rFont val="Tahoma"/>
        <family val="2"/>
        <charset val="204"/>
      </rPr>
      <t xml:space="preserve">1 заход </t>
    </r>
  </si>
  <si>
    <r>
      <t xml:space="preserve">Отборочник </t>
    </r>
    <r>
      <rPr>
        <b/>
        <sz val="11"/>
        <color indexed="30"/>
        <rFont val="Tahoma"/>
        <family val="2"/>
        <charset val="204"/>
      </rPr>
      <t>1-й заход 12 человек</t>
    </r>
  </si>
  <si>
    <t>кол- во</t>
  </si>
  <si>
    <t>за 3 место</t>
  </si>
  <si>
    <t>3 игра</t>
  </si>
  <si>
    <t>21</t>
  </si>
  <si>
    <t>22</t>
  </si>
  <si>
    <t>23</t>
  </si>
  <si>
    <t>24</t>
  </si>
  <si>
    <t>25</t>
  </si>
  <si>
    <t>26</t>
  </si>
  <si>
    <t>1  дорожка</t>
  </si>
  <si>
    <r>
      <t>Отборочник 2</t>
    </r>
    <r>
      <rPr>
        <b/>
        <sz val="11"/>
        <color indexed="30"/>
        <rFont val="Tahoma"/>
        <family val="2"/>
        <charset val="204"/>
      </rPr>
      <t>-й заход 12 человек</t>
    </r>
  </si>
  <si>
    <t>27</t>
  </si>
  <si>
    <r>
      <t>Отборочник 3</t>
    </r>
    <r>
      <rPr>
        <b/>
        <sz val="11"/>
        <color indexed="30"/>
        <rFont val="Tahoma"/>
        <family val="2"/>
        <charset val="204"/>
      </rPr>
      <t>-й заход 3 человека</t>
    </r>
  </si>
  <si>
    <t>Фатаев Назим</t>
  </si>
  <si>
    <t>Cинякова Ирина</t>
  </si>
  <si>
    <r>
      <t>Отборочник</t>
    </r>
    <r>
      <rPr>
        <b/>
        <sz val="11"/>
        <color indexed="30"/>
        <rFont val="Tahoma"/>
        <family val="2"/>
        <charset val="204"/>
      </rPr>
      <t xml:space="preserve"> Переигровка</t>
    </r>
    <r>
      <rPr>
        <b/>
        <sz val="11"/>
        <rFont val="Tahoma"/>
        <family val="2"/>
        <charset val="204"/>
      </rPr>
      <t xml:space="preserve"> 1 заход</t>
    </r>
  </si>
  <si>
    <r>
      <t>Отборочник</t>
    </r>
    <r>
      <rPr>
        <b/>
        <sz val="11"/>
        <color indexed="30"/>
        <rFont val="Tahoma"/>
        <family val="2"/>
        <charset val="204"/>
      </rPr>
      <t xml:space="preserve"> Переигровка</t>
    </r>
    <r>
      <rPr>
        <b/>
        <sz val="11"/>
        <rFont val="Tahoma"/>
        <family val="2"/>
        <charset val="204"/>
      </rPr>
      <t xml:space="preserve"> 2 заход</t>
    </r>
  </si>
  <si>
    <t>4/3</t>
  </si>
  <si>
    <t>3/4</t>
  </si>
  <si>
    <t>1/2</t>
  </si>
  <si>
    <t>2/1</t>
  </si>
  <si>
    <t>1/8</t>
  </si>
  <si>
    <t>1/4</t>
  </si>
  <si>
    <t>за 1 место (до 2-х побед)</t>
  </si>
  <si>
    <t>отбор</t>
  </si>
  <si>
    <t>средний</t>
  </si>
  <si>
    <t>2 победы</t>
  </si>
  <si>
    <t>финал</t>
  </si>
  <si>
    <t>1 победа</t>
  </si>
  <si>
    <t>Cитников Алексей</t>
  </si>
  <si>
    <t>2. 1/8 финала (16 человек):</t>
  </si>
  <si>
    <t>СУРОВЦЕВ Александр</t>
  </si>
  <si>
    <r>
      <t xml:space="preserve"> Отборочник </t>
    </r>
    <r>
      <rPr>
        <b/>
        <sz val="11"/>
        <color indexed="30"/>
        <rFont val="Tahoma"/>
        <family val="2"/>
        <charset val="204"/>
      </rPr>
      <t>2 зах</t>
    </r>
    <r>
      <rPr>
        <b/>
        <sz val="11"/>
        <color indexed="30"/>
        <rFont val="Tahoma"/>
        <family val="2"/>
        <charset val="204"/>
      </rPr>
      <t xml:space="preserve">од </t>
    </r>
  </si>
  <si>
    <r>
      <t xml:space="preserve"> Отборочник </t>
    </r>
    <r>
      <rPr>
        <b/>
        <sz val="11"/>
        <color indexed="30"/>
        <rFont val="Tahoma"/>
        <family val="2"/>
        <charset val="204"/>
      </rPr>
      <t>3 захо</t>
    </r>
    <r>
      <rPr>
        <b/>
        <sz val="11"/>
        <color indexed="30"/>
        <rFont val="Tahoma"/>
        <family val="2"/>
        <charset val="204"/>
      </rPr>
      <t xml:space="preserve">д </t>
    </r>
  </si>
  <si>
    <r>
      <rPr>
        <b/>
        <i/>
        <sz val="11"/>
        <rFont val="Tahoma"/>
        <family val="2"/>
        <charset val="204"/>
      </rPr>
      <t>1/8 финала</t>
    </r>
    <r>
      <rPr>
        <b/>
        <i/>
        <sz val="11"/>
        <color indexed="30"/>
        <rFont val="Tahoma"/>
        <family val="2"/>
        <charset val="204"/>
      </rPr>
      <t xml:space="preserve"> 1 заход</t>
    </r>
  </si>
  <si>
    <r>
      <rPr>
        <b/>
        <i/>
        <sz val="11"/>
        <rFont val="Tahoma"/>
        <family val="2"/>
        <charset val="204"/>
      </rPr>
      <t>1/8 финала</t>
    </r>
    <r>
      <rPr>
        <b/>
        <i/>
        <sz val="11"/>
        <color indexed="30"/>
        <rFont val="Tahoma"/>
        <family val="2"/>
        <charset val="204"/>
      </rPr>
      <t xml:space="preserve"> 2 заход</t>
    </r>
  </si>
  <si>
    <t>3. 1/4 финала (8 человек):</t>
  </si>
  <si>
    <t>4. 1/2 финала (4 человека):</t>
  </si>
  <si>
    <t>2/3</t>
  </si>
  <si>
    <t>3/2</t>
  </si>
  <si>
    <t>за 1 место</t>
  </si>
  <si>
    <t>5. Финал:</t>
  </si>
  <si>
    <t>3/2/3</t>
  </si>
  <si>
    <t>сумма побед</t>
  </si>
  <si>
    <t>Результат Отборочных игр</t>
  </si>
  <si>
    <t>Ф.И.О.</t>
  </si>
  <si>
    <t>6. Результат Соревнований:</t>
  </si>
  <si>
    <t>Коммерческий турнир 24 февраля 2020 года.</t>
  </si>
  <si>
    <t>Ткачев Владимир</t>
  </si>
  <si>
    <t>Быков Алексей</t>
  </si>
  <si>
    <t>Тулин Евгений</t>
  </si>
  <si>
    <t>Беседина Елена</t>
  </si>
  <si>
    <t>Январь</t>
  </si>
  <si>
    <t>Март</t>
  </si>
  <si>
    <t>Апрель</t>
  </si>
  <si>
    <t>Июнь</t>
  </si>
  <si>
    <t>Июль</t>
  </si>
  <si>
    <t>Август</t>
  </si>
  <si>
    <t>Сентябрь</t>
  </si>
  <si>
    <t>Октябрь</t>
  </si>
  <si>
    <t>Ноябрь</t>
  </si>
  <si>
    <t>макс</t>
  </si>
  <si>
    <t>мин</t>
  </si>
  <si>
    <t>"Добро пожаловать в команду"</t>
  </si>
  <si>
    <r>
      <rPr>
        <b/>
        <sz val="10"/>
        <color indexed="30"/>
        <rFont val="Tahoma"/>
        <family val="2"/>
        <charset val="204"/>
      </rPr>
      <t>Лучший</t>
    </r>
    <r>
      <rPr>
        <sz val="10"/>
        <color indexed="30"/>
        <rFont val="Tahoma"/>
        <family val="2"/>
        <charset val="204"/>
      </rPr>
      <t xml:space="preserve"> результат в одной партии среди мужчин 248</t>
    </r>
  </si>
  <si>
    <r>
      <rPr>
        <b/>
        <sz val="10"/>
        <color indexed="60"/>
        <rFont val="Tahoma"/>
        <family val="2"/>
        <charset val="204"/>
      </rPr>
      <t>Лучший</t>
    </r>
    <r>
      <rPr>
        <sz val="10"/>
        <color indexed="60"/>
        <rFont val="Tahoma"/>
        <family val="2"/>
        <charset val="204"/>
      </rPr>
      <t xml:space="preserve"> результат в одной партии среди женщины 235</t>
    </r>
  </si>
  <si>
    <r>
      <t xml:space="preserve">Лучший средний </t>
    </r>
    <r>
      <rPr>
        <sz val="10"/>
        <color indexed="62"/>
        <rFont val="Tahoma"/>
        <family val="2"/>
        <charset val="204"/>
      </rPr>
      <t>результат среди мужчин</t>
    </r>
  </si>
  <si>
    <t>"Победитель этапа" в рейтинговом турнире 2020 года</t>
  </si>
  <si>
    <t>Победитель в номинации "Лучший результат в одной партии" 2020 года</t>
  </si>
  <si>
    <t xml:space="preserve">За волю к победе (Минимальный 81) </t>
  </si>
  <si>
    <t xml:space="preserve">За волю к победе (Минимальный 85) </t>
  </si>
  <si>
    <t>SOUR APPLE «квашеное яблоко»</t>
  </si>
  <si>
    <r>
      <t xml:space="preserve">Лучший средний </t>
    </r>
    <r>
      <rPr>
        <sz val="10"/>
        <color indexed="60"/>
        <rFont val="Tahoma"/>
        <family val="2"/>
        <charset val="204"/>
      </rPr>
      <t>результат среди женщин</t>
    </r>
    <r>
      <rPr>
        <b/>
        <sz val="10"/>
        <color indexed="60"/>
        <rFont val="Tahoma"/>
        <family val="2"/>
        <charset val="204"/>
      </rPr>
      <t/>
    </r>
  </si>
  <si>
    <t xml:space="preserve">Самый дисциплинированный участник турнира 2020 года </t>
  </si>
  <si>
    <r>
      <t>Дважды</t>
    </r>
    <r>
      <rPr>
        <sz val="10"/>
        <color indexed="56"/>
        <rFont val="Tahoma"/>
        <family val="2"/>
        <charset val="204"/>
      </rPr>
      <t xml:space="preserve"> "Победитель этапа" в рейтинговом турнире 2020 года,</t>
    </r>
  </si>
  <si>
    <r>
      <rPr>
        <b/>
        <sz val="10"/>
        <color indexed="30"/>
        <rFont val="Tahoma"/>
        <family val="2"/>
        <charset val="204"/>
      </rPr>
      <t xml:space="preserve">Трижды </t>
    </r>
    <r>
      <rPr>
        <sz val="10"/>
        <color indexed="30"/>
        <rFont val="Tahoma"/>
        <family val="2"/>
        <charset val="204"/>
      </rPr>
      <t>победитель номинации "Лучший результат в одной партии"</t>
    </r>
  </si>
  <si>
    <t>Игра 5</t>
  </si>
  <si>
    <t>Игра 6</t>
  </si>
  <si>
    <t>Игра 7</t>
  </si>
  <si>
    <t>Игра 8</t>
  </si>
  <si>
    <t>Результат</t>
  </si>
  <si>
    <t>Абсолютный чемпион</t>
  </si>
  <si>
    <t>1 место</t>
  </si>
  <si>
    <t>2 место</t>
  </si>
  <si>
    <t>3 место</t>
  </si>
  <si>
    <r>
      <rPr>
        <b/>
        <sz val="10"/>
        <color indexed="60"/>
        <rFont val="Tahoma"/>
        <family val="2"/>
        <charset val="204"/>
      </rPr>
      <t>Трижды</t>
    </r>
    <r>
      <rPr>
        <sz val="10"/>
        <color indexed="60"/>
        <rFont val="Tahoma"/>
        <family val="2"/>
        <charset val="204"/>
      </rPr>
      <t xml:space="preserve"> победитель номинации "Лучший результат в одной партии"</t>
    </r>
  </si>
  <si>
    <r>
      <rPr>
        <b/>
        <sz val="10"/>
        <color indexed="60"/>
        <rFont val="Tahoma"/>
        <family val="2"/>
        <charset val="204"/>
      </rPr>
      <t>Дважды</t>
    </r>
    <r>
      <rPr>
        <sz val="10"/>
        <color indexed="60"/>
        <rFont val="Tahoma"/>
        <family val="2"/>
        <charset val="204"/>
      </rPr>
      <t xml:space="preserve"> "Победитель этапа" в рейтинговом турнире 2020 года</t>
    </r>
    <r>
      <rPr>
        <b/>
        <sz val="10"/>
        <color indexed="60"/>
        <rFont val="Tahoma"/>
        <family val="2"/>
        <charset val="204"/>
      </rPr>
      <t/>
    </r>
  </si>
  <si>
    <r>
      <rPr>
        <b/>
        <sz val="10"/>
        <color indexed="60"/>
        <rFont val="Tahoma"/>
        <family val="2"/>
        <charset val="204"/>
      </rPr>
      <t>Дважды</t>
    </r>
    <r>
      <rPr>
        <sz val="10"/>
        <color indexed="60"/>
        <rFont val="Tahoma"/>
        <family val="2"/>
        <charset val="204"/>
      </rPr>
      <t xml:space="preserve"> "Победитель этапа" в рейтинговом турнире 2020 года</t>
    </r>
  </si>
  <si>
    <t>Чемпионы г. Норильска по спортивному боулингу 2020 года</t>
  </si>
  <si>
    <t xml:space="preserve">Проверила на совпадения по тройкам, </t>
  </si>
  <si>
    <t>а так же на смену играков , чтоб каждый отыграл по разу как 1-й,2-й,3-й)</t>
  </si>
  <si>
    <t>1.2,3</t>
  </si>
  <si>
    <t>4,5,6</t>
  </si>
  <si>
    <t>9,7,8</t>
  </si>
  <si>
    <t>12,10,11</t>
  </si>
  <si>
    <t>1,2,3</t>
  </si>
  <si>
    <t>4,1,2</t>
  </si>
  <si>
    <t>5,1,2</t>
  </si>
  <si>
    <t>6,1,2</t>
  </si>
  <si>
    <t>8,1,2</t>
  </si>
  <si>
    <t>9,1,2</t>
  </si>
  <si>
    <t>10,1,2</t>
  </si>
  <si>
    <t>11,1,2</t>
  </si>
  <si>
    <t>12,1,2</t>
  </si>
  <si>
    <t>4,1,3</t>
  </si>
  <si>
    <t>5,1,3</t>
  </si>
  <si>
    <t>6,1,3</t>
  </si>
  <si>
    <t>7,1,3</t>
  </si>
  <si>
    <t>8,1,3</t>
  </si>
  <si>
    <t>9,1,3</t>
  </si>
  <si>
    <t>10,1,3</t>
  </si>
  <si>
    <t>11,1,3</t>
  </si>
  <si>
    <t>12,1,3</t>
  </si>
  <si>
    <t>12,4,9</t>
  </si>
  <si>
    <t>10,1,7</t>
  </si>
  <si>
    <t>11,2,5</t>
  </si>
  <si>
    <t>8,3,6</t>
  </si>
  <si>
    <t>5,1,4</t>
  </si>
  <si>
    <t>6,1,4</t>
  </si>
  <si>
    <t>7,1,4</t>
  </si>
  <si>
    <t>9,1,4</t>
  </si>
  <si>
    <t>10,1,4</t>
  </si>
  <si>
    <t>12,1,4</t>
  </si>
  <si>
    <t>6,1,5</t>
  </si>
  <si>
    <t>7,1,5</t>
  </si>
  <si>
    <t>8,1,5</t>
  </si>
  <si>
    <t>10,1,5</t>
  </si>
  <si>
    <t>11,1,5</t>
  </si>
  <si>
    <t>12,1,5</t>
  </si>
  <si>
    <t>11,6,7</t>
  </si>
  <si>
    <t>12,2,8</t>
  </si>
  <si>
    <t>10,3,4</t>
  </si>
  <si>
    <t>9,1,5</t>
  </si>
  <si>
    <t>7,1,6</t>
  </si>
  <si>
    <t>8,1,6</t>
  </si>
  <si>
    <t>9,1,6</t>
  </si>
  <si>
    <t>10,1,6</t>
  </si>
  <si>
    <t>11,1,6</t>
  </si>
  <si>
    <t>8,1,7</t>
  </si>
  <si>
    <t>9,1,7</t>
  </si>
  <si>
    <t>11,1,7</t>
  </si>
  <si>
    <t>12,1,7</t>
  </si>
  <si>
    <t>10,5,8</t>
  </si>
  <si>
    <t>11,3,9</t>
  </si>
  <si>
    <t>12,1,6</t>
  </si>
  <si>
    <t>7,2,4</t>
  </si>
  <si>
    <t>9,1,8</t>
  </si>
  <si>
    <t>10,1,8</t>
  </si>
  <si>
    <t>12,1,8</t>
  </si>
  <si>
    <t>10,1,9</t>
  </si>
  <si>
    <t>11,1,9</t>
  </si>
  <si>
    <t>12,1,9</t>
  </si>
  <si>
    <t>9,2,6</t>
  </si>
  <si>
    <t>12,4,10</t>
  </si>
  <si>
    <t>7,3,5</t>
  </si>
  <si>
    <t>11,1,8</t>
  </si>
  <si>
    <t>11,1,10</t>
  </si>
  <si>
    <t>12,1,10</t>
  </si>
  <si>
    <t>12,1,11</t>
  </si>
  <si>
    <t>12,5,7</t>
  </si>
  <si>
    <t>9,3,8</t>
  </si>
  <si>
    <t>11,1,4</t>
  </si>
  <si>
    <t>10,2,6</t>
  </si>
  <si>
    <t>4,2,3</t>
  </si>
  <si>
    <t>5,2,3</t>
  </si>
  <si>
    <t>6,2,3</t>
  </si>
  <si>
    <t>7,2,3</t>
  </si>
  <si>
    <t>8,2,3</t>
  </si>
  <si>
    <t>9,2,3</t>
  </si>
  <si>
    <t>10,2,3</t>
  </si>
  <si>
    <t>11,2,3</t>
  </si>
  <si>
    <t>12,2,3</t>
  </si>
  <si>
    <t>5,2,4</t>
  </si>
  <si>
    <t>6,2,4</t>
  </si>
  <si>
    <t>8,2,4</t>
  </si>
  <si>
    <t>9,2,4</t>
  </si>
  <si>
    <t>10,2,4</t>
  </si>
  <si>
    <t>11,2,4</t>
  </si>
  <si>
    <t>12,2,4</t>
  </si>
  <si>
    <t>8,1,4</t>
  </si>
  <si>
    <t>11,5,6</t>
  </si>
  <si>
    <t>10,2,9</t>
  </si>
  <si>
    <t>12,3,7</t>
  </si>
  <si>
    <t>6,2,5</t>
  </si>
  <si>
    <t>7,2,5</t>
  </si>
  <si>
    <t>8,2,5</t>
  </si>
  <si>
    <t>9,2,5</t>
  </si>
  <si>
    <t>10,2,5</t>
  </si>
  <si>
    <t>12,2,5</t>
  </si>
  <si>
    <t>7,2,6</t>
  </si>
  <si>
    <t>8,2,6</t>
  </si>
  <si>
    <t>11,2,6</t>
  </si>
  <si>
    <t>12,2,6</t>
  </si>
  <si>
    <t>11,3,10</t>
  </si>
  <si>
    <t>7,1,2</t>
  </si>
  <si>
    <t>12,6,8</t>
  </si>
  <si>
    <t>9,4,5</t>
  </si>
  <si>
    <t>8,2,7</t>
  </si>
  <si>
    <t>9,2,7</t>
  </si>
  <si>
    <t>10,2,7</t>
  </si>
  <si>
    <t>11,2,7</t>
  </si>
  <si>
    <t>12,2,7</t>
  </si>
  <si>
    <t>9,2,8</t>
  </si>
  <si>
    <t>10,2,8</t>
  </si>
  <si>
    <t>11,2,8</t>
  </si>
  <si>
    <t>11,2,9</t>
  </si>
  <si>
    <t>12,2,9</t>
  </si>
  <si>
    <t>11,2,10</t>
  </si>
  <si>
    <t>12,2,10</t>
  </si>
  <si>
    <t>12,2,11</t>
  </si>
  <si>
    <t>5,3,4</t>
  </si>
  <si>
    <t>6,3,4</t>
  </si>
  <si>
    <t>7,3,4</t>
  </si>
  <si>
    <t>8,3,4</t>
  </si>
  <si>
    <t>9,3,4</t>
  </si>
  <si>
    <t>11,3,4</t>
  </si>
  <si>
    <t>12,3,4</t>
  </si>
  <si>
    <t>6,3,5</t>
  </si>
  <si>
    <t>8,3,5</t>
  </si>
  <si>
    <t>9,3,5</t>
  </si>
  <si>
    <t>10,3,5</t>
  </si>
  <si>
    <t>11,3,5</t>
  </si>
  <si>
    <t>12,3,5</t>
  </si>
  <si>
    <t>7,3,6</t>
  </si>
  <si>
    <t>9,3,6</t>
  </si>
  <si>
    <t>10,3,6</t>
  </si>
  <si>
    <t>11,3,6</t>
  </si>
  <si>
    <t>12,3,6</t>
  </si>
  <si>
    <t>8,3,7</t>
  </si>
  <si>
    <t>9,3,7</t>
  </si>
  <si>
    <t>10,3,7</t>
  </si>
  <si>
    <t>11,3,7</t>
  </si>
  <si>
    <t>10,3,8</t>
  </si>
  <si>
    <t>11,3,8</t>
  </si>
  <si>
    <t>12,3,8</t>
  </si>
  <si>
    <t>10,3,9</t>
  </si>
  <si>
    <t>12,3,9</t>
  </si>
  <si>
    <t>12,3,10</t>
  </si>
  <si>
    <t>12,3,11</t>
  </si>
  <si>
    <t>6,4,5</t>
  </si>
  <si>
    <t>7,4,5</t>
  </si>
  <si>
    <t>8,4,5</t>
  </si>
  <si>
    <t>10,4,5</t>
  </si>
  <si>
    <t>11,4,5</t>
  </si>
  <si>
    <t>12,4,5</t>
  </si>
  <si>
    <t>7,4,6</t>
  </si>
  <si>
    <t>8,4,6</t>
  </si>
  <si>
    <t>9,4,6</t>
  </si>
  <si>
    <t>10,4,6</t>
  </si>
  <si>
    <t>11,4,6</t>
  </si>
  <si>
    <t>12,4,6</t>
  </si>
  <si>
    <t>8,4,7</t>
  </si>
  <si>
    <t>9,4,7</t>
  </si>
  <si>
    <t>10,4,7</t>
  </si>
  <si>
    <t>11,4,7</t>
  </si>
  <si>
    <t>12,4,7</t>
  </si>
  <si>
    <t>9,4,8</t>
  </si>
  <si>
    <t>10,4,8</t>
  </si>
  <si>
    <t>11,4,8</t>
  </si>
  <si>
    <t>12,4,8</t>
  </si>
  <si>
    <t>10,4,9</t>
  </si>
  <si>
    <t>11,4,9</t>
  </si>
  <si>
    <t>11,4,10</t>
  </si>
  <si>
    <t>12,4,11</t>
  </si>
  <si>
    <t>7,5,6</t>
  </si>
  <si>
    <t>8,5,6</t>
  </si>
  <si>
    <t>9,5,6</t>
  </si>
  <si>
    <t>10,5,6</t>
  </si>
  <si>
    <t>12,5,6</t>
  </si>
  <si>
    <t>8,5,7</t>
  </si>
  <si>
    <t>9,5,7</t>
  </si>
  <si>
    <t>10,5,7</t>
  </si>
  <si>
    <t>11,5,7</t>
  </si>
  <si>
    <t>9,5,8</t>
  </si>
  <si>
    <t>11,5,8</t>
  </si>
  <si>
    <t>12,5,8</t>
  </si>
  <si>
    <t>10,5,9</t>
  </si>
  <si>
    <t>11,5,9</t>
  </si>
  <si>
    <t>12,5,9</t>
  </si>
  <si>
    <t>11,5,10</t>
  </si>
  <si>
    <t>12,5,10</t>
  </si>
  <si>
    <t>12,5,11</t>
  </si>
  <si>
    <t>8,6,7</t>
  </si>
  <si>
    <t>9,6,7</t>
  </si>
  <si>
    <t>10,6,7</t>
  </si>
  <si>
    <t>12,6,7</t>
  </si>
  <si>
    <t>9,6,8</t>
  </si>
  <si>
    <t>10,6,8</t>
  </si>
  <si>
    <t>11,6,8</t>
  </si>
  <si>
    <t>10,6,9</t>
  </si>
  <si>
    <t>11,6,9</t>
  </si>
  <si>
    <t>12,6,9</t>
  </si>
  <si>
    <t>11,6,10</t>
  </si>
  <si>
    <t>12,6,10</t>
  </si>
  <si>
    <t>12,6,11</t>
  </si>
  <si>
    <t>10,7,8</t>
  </si>
  <si>
    <t>11,7,8</t>
  </si>
  <si>
    <t>12,7,8</t>
  </si>
  <si>
    <t>10,7,9</t>
  </si>
  <si>
    <t>11,7,9</t>
  </si>
  <si>
    <t>12,7,9</t>
  </si>
  <si>
    <t>11,7,10</t>
  </si>
  <si>
    <t>12,7,10</t>
  </si>
  <si>
    <t>12,7,11</t>
  </si>
  <si>
    <t>10,8,9</t>
  </si>
  <si>
    <t>11,8,9</t>
  </si>
  <si>
    <t>12,8,9</t>
  </si>
  <si>
    <t>11,8,10</t>
  </si>
  <si>
    <t>12,8,10</t>
  </si>
  <si>
    <t>12,8,11</t>
  </si>
  <si>
    <t>11,9,10</t>
  </si>
  <si>
    <t>12,9,10</t>
  </si>
  <si>
    <t>12,9,11</t>
  </si>
  <si>
    <t>1. Куклин Игорь</t>
  </si>
  <si>
    <t>2. Ситников Алексей</t>
  </si>
  <si>
    <t>3. Ермолаев Кирилл</t>
  </si>
  <si>
    <t>4. Чёрный Сергей</t>
  </si>
  <si>
    <t>5. Гамов Евгений</t>
  </si>
  <si>
    <t>6. Захаров Андрей</t>
  </si>
  <si>
    <t>7. Пушкарев Александр</t>
  </si>
  <si>
    <t>8. Постоенко Андрей</t>
  </si>
  <si>
    <t>9. Женихова Евгения</t>
  </si>
  <si>
    <t>10. Клюева Наталья</t>
  </si>
  <si>
    <t>11. Шенцев Сергей</t>
  </si>
  <si>
    <t>12. Дикушникова Ольга</t>
  </si>
  <si>
    <t>дор/ игрок</t>
  </si>
  <si>
    <t>Степанов Андрей</t>
  </si>
  <si>
    <t>Солонкова Екатерина</t>
  </si>
  <si>
    <t>Горланова Анастасия</t>
  </si>
  <si>
    <t>Лучший результат в одной игре</t>
  </si>
  <si>
    <t>Чемпионат города Норильска по боулингу</t>
  </si>
  <si>
    <t>Солонков Владимир</t>
  </si>
  <si>
    <t>Сейфулаев Владимир</t>
  </si>
  <si>
    <t>Фамилия, имя игрока</t>
  </si>
  <si>
    <t>Хрипунова Елена</t>
  </si>
  <si>
    <t>Пушкарёв Александр</t>
  </si>
  <si>
    <t>2022 года</t>
  </si>
  <si>
    <t>16 января 2022 года</t>
  </si>
  <si>
    <t>20 февраля 2022 года</t>
  </si>
  <si>
    <t>Махотина Олеся</t>
  </si>
  <si>
    <t>Соколов Сергей</t>
  </si>
  <si>
    <t>20 марта 2022 года</t>
  </si>
  <si>
    <t>17 апреля 2022 года</t>
  </si>
  <si>
    <t>Софина Анна</t>
  </si>
  <si>
    <t>Морозова Ольга</t>
  </si>
  <si>
    <t>Степанова Ксения</t>
  </si>
  <si>
    <t>Ушанева Нина</t>
  </si>
  <si>
    <t>Чирина Наталья</t>
  </si>
  <si>
    <t>15 мая 2022 года</t>
  </si>
  <si>
    <t>Дудченко Дмитрий</t>
  </si>
  <si>
    <t>Маркова Светлана</t>
  </si>
  <si>
    <t>19 июня 2022 года</t>
  </si>
  <si>
    <t>Клявлин Виктор</t>
  </si>
  <si>
    <t>Богородская Ирина</t>
  </si>
  <si>
    <t>10 июля 2022 года</t>
  </si>
  <si>
    <t>Сметанин Дмитрий</t>
  </si>
  <si>
    <t>Гончаров Антон</t>
  </si>
  <si>
    <t>Сметанина Анна</t>
  </si>
  <si>
    <t>(мужчины)</t>
  </si>
  <si>
    <t>за звание Абсолютного чемпиона города Норильска по боулингу</t>
  </si>
  <si>
    <t>определения участников турнира</t>
  </si>
  <si>
    <t>(женщины)</t>
  </si>
  <si>
    <t>Примечания:</t>
  </si>
  <si>
    <t>В турнире принимают участие двенадцать игроков, набравших в рейтинге турнира за</t>
  </si>
  <si>
    <t>звание Абсолютного чемпиона наибольшее количество рейтинговых очков.</t>
  </si>
  <si>
    <t>Для определения участников турнира за звание Абсолютного чемпиона к рейтинговым</t>
  </si>
  <si>
    <t>очкам игроков-женщин на этапах прибавляется 2,4 очка (гандикап).</t>
  </si>
  <si>
    <t>Регламент турнира за звание Абсолютного чемпиона (далее – турнир).</t>
  </si>
  <si>
    <t>Место каждого игрока в регулярном сезоне Чемпионата определяется исходя из суммы его</t>
  </si>
  <si>
    <t>рейтинговых очков, полученных за восемь лучших (исходя из величины полученных рейтинговых</t>
  </si>
  <si>
    <t>очков) результатов выступлений в предварительных этапах. В случае, если игрок в течение сезона</t>
  </si>
  <si>
    <t>принял участие в восьми или менее этапах, учитываются результаты всех его выступлений в этом</t>
  </si>
  <si>
    <t>сезоне. При равенстве количества рейтинговых очков у двух и более игроков выше место</t>
  </si>
  <si>
    <t>присваивается игроку, занявшему большее среди указанных игроков количество первых мест в</t>
  </si>
  <si>
    <t>предварительных этапах в сезоне. При отсутствии у указанных игроков занятых первых мест</t>
  </si>
  <si>
    <t>сравниваются занятые ими вторые места и т.д. При равенстве у указанных игроков показателей по</t>
  </si>
  <si>
    <t>занятым местам в сезоне выше место присваивается игроку, набравшему большее среди указанных</t>
  </si>
  <si>
    <t>игроков количество очков в одной игре в течение сезона. При равенстве у указанных игроков</t>
  </si>
  <si>
    <t>показателей по количеству очков в одной игре в течение сезона, выше место присваивается игроку,</t>
  </si>
  <si>
    <t>набравшему следующее по величине (в меньшую сторону) среди указанных игроков количество</t>
  </si>
  <si>
    <t>очков в одной игре в течение сезона и т.д.</t>
  </si>
  <si>
    <t>Примечание:</t>
  </si>
  <si>
    <t>4.2.</t>
  </si>
  <si>
    <t>4.3.</t>
  </si>
  <si>
    <t>4.3.1.</t>
  </si>
  <si>
    <t>мужчины</t>
  </si>
  <si>
    <t>женщины</t>
  </si>
  <si>
    <t xml:space="preserve">Рейтинговая таблица </t>
  </si>
  <si>
    <t>Доп.
очки</t>
  </si>
  <si>
    <t>Лучший
результат
в одной
игре</t>
  </si>
  <si>
    <t>Средний
результат
в трёх
лучших
играх</t>
  </si>
  <si>
    <t>Сумма
очков
в трёх
лучших
играх</t>
  </si>
  <si>
    <t>Рейтинг.
очки</t>
  </si>
  <si>
    <t>640 очков</t>
  </si>
  <si>
    <t>225 очков</t>
  </si>
  <si>
    <t>В графе "Дополнительные очки" отражаются дополнительные рейтинговые очки, а также гандикап отдельных участников этапа.</t>
  </si>
  <si>
    <t>4.1.7.</t>
  </si>
  <si>
    <t xml:space="preserve">При подсчёте результатов игр учитывается гандикап для отдельных участников. В соревнованиях женщин гандикап для девушек в возрасте </t>
  </si>
  <si>
    <t>до 14 лет включительно составляет +8 очков в каждой игре. В соревнованиях мужчин гандикап для юношей в возрасте до 14 лет включительно</t>
  </si>
  <si>
    <t>составляет +8 очков в каждой игре.</t>
  </si>
  <si>
    <t>4.1.10.</t>
  </si>
  <si>
    <t>Победителю этапа к полученным рейтинговым очкам прибавляются два рейтинговых очка.</t>
  </si>
  <si>
    <t>Игроку, результат которого на этапе составил шестьсот и более очков, к полученным рейтинговым очкам прибавляется одно рейтинговое очко.</t>
  </si>
  <si>
    <t>559 очков</t>
  </si>
  <si>
    <t>210 очков</t>
  </si>
  <si>
    <t>630 очков</t>
  </si>
  <si>
    <t>236 очков</t>
  </si>
  <si>
    <t>191 очко</t>
  </si>
  <si>
    <t>504 очка</t>
  </si>
  <si>
    <t>636 очков</t>
  </si>
  <si>
    <t>237 очков</t>
  </si>
  <si>
    <t>538 очков</t>
  </si>
  <si>
    <t>208 очков</t>
  </si>
  <si>
    <t>Очеред.
выполн.
бросков
на
начальн.
дорожке</t>
  </si>
  <si>
    <t>№ начальн.
дорожки
игрока</t>
  </si>
  <si>
    <t>644 очка</t>
  </si>
  <si>
    <t>249 очков</t>
  </si>
  <si>
    <t>528 очков</t>
  </si>
  <si>
    <t>202 очка</t>
  </si>
  <si>
    <t>594 очка</t>
  </si>
  <si>
    <t>234 очка</t>
  </si>
  <si>
    <t>555 очков</t>
  </si>
  <si>
    <t>205 очков</t>
  </si>
  <si>
    <t>243 очка</t>
  </si>
  <si>
    <t>552 очка</t>
  </si>
  <si>
    <t>201 очко</t>
  </si>
  <si>
    <t>677 очков</t>
  </si>
  <si>
    <t>267 очков</t>
  </si>
  <si>
    <t>548 очков</t>
  </si>
  <si>
    <t>214 очков</t>
  </si>
  <si>
    <t>Сумма
рейтингов.
очков</t>
  </si>
  <si>
    <t>Рейтинговые очки по результатам предварительных этапов</t>
  </si>
  <si>
    <t xml:space="preserve">результаты предварительного этапа </t>
  </si>
  <si>
    <t>турнирная таблица</t>
  </si>
  <si>
    <t>2022 год</t>
  </si>
  <si>
    <t>21 августа 2022 года</t>
  </si>
  <si>
    <t>Федоров Василий</t>
  </si>
  <si>
    <t>Бородин Виталий</t>
  </si>
  <si>
    <t>611 очков</t>
  </si>
  <si>
    <t>223 очка</t>
  </si>
  <si>
    <t>Зиборова Светлана</t>
  </si>
  <si>
    <t>556 очков</t>
  </si>
  <si>
    <t>227 очков</t>
  </si>
  <si>
    <t>18 сентября 2022 года</t>
  </si>
  <si>
    <t>Девяшин Сергей</t>
  </si>
  <si>
    <t>572 очка</t>
  </si>
  <si>
    <t>211 очков</t>
  </si>
  <si>
    <t>583 очка</t>
  </si>
  <si>
    <t>220 очков</t>
  </si>
  <si>
    <t>16 октября 2022 года</t>
  </si>
  <si>
    <t>566 очков</t>
  </si>
  <si>
    <t>204 очка</t>
  </si>
  <si>
    <t>Овчинников Андрей</t>
  </si>
  <si>
    <t>20 ноября 2022 года</t>
  </si>
  <si>
    <t>561 очко</t>
  </si>
  <si>
    <t>507 очков</t>
  </si>
  <si>
    <t>5  дорожка</t>
  </si>
  <si>
    <t>6  дорожка</t>
  </si>
  <si>
    <t>Дикушникова</t>
  </si>
  <si>
    <t>Женихова</t>
  </si>
  <si>
    <t>Игра 9</t>
  </si>
  <si>
    <t>Игра 10</t>
  </si>
  <si>
    <t>Игра 11</t>
  </si>
  <si>
    <t>Игра 12</t>
  </si>
  <si>
    <t>Гамов</t>
  </si>
  <si>
    <t>Эммерих</t>
  </si>
  <si>
    <t>Шенцев</t>
  </si>
  <si>
    <t>Чуруксаева</t>
  </si>
  <si>
    <t>Карунас</t>
  </si>
  <si>
    <t>Пушкарев</t>
  </si>
  <si>
    <t>Степанов</t>
  </si>
  <si>
    <t>Захаров</t>
  </si>
  <si>
    <t>Клюева</t>
  </si>
  <si>
    <t>Черный</t>
  </si>
  <si>
    <t>Сумма</t>
  </si>
  <si>
    <t>турнир за звание Абсолютного чемпиона города Норильска</t>
  </si>
  <si>
    <t>11 декабря 2022 года</t>
  </si>
  <si>
    <t>Коммерческий турнир по боулингу</t>
  </si>
  <si>
    <t>09 января 2022 года</t>
  </si>
  <si>
    <t>№</t>
  </si>
  <si>
    <t>Фамилия, имя</t>
  </si>
  <si>
    <t>Дор.№</t>
  </si>
  <si>
    <t>Игрок №</t>
  </si>
  <si>
    <t>Максимум</t>
  </si>
  <si>
    <t>Городской турнир по боулингу (формат А)</t>
  </si>
  <si>
    <t>27 марта 2022 года</t>
  </si>
  <si>
    <t xml:space="preserve"> Отборочные игры: 1 поток</t>
  </si>
  <si>
    <t>Отборочные игры: 1-й поток (12 игроков)</t>
  </si>
  <si>
    <t>игрок/дор</t>
  </si>
  <si>
    <t>1-4</t>
  </si>
  <si>
    <t>2-4</t>
  </si>
  <si>
    <t>1-5</t>
  </si>
  <si>
    <t>2-5</t>
  </si>
  <si>
    <t>1-6</t>
  </si>
  <si>
    <t xml:space="preserve"> Отборочные игры: 2 поток</t>
  </si>
  <si>
    <t>2-6</t>
  </si>
  <si>
    <t>Отборочные игры: 2-й поток (6 игроков)</t>
  </si>
  <si>
    <t>Отборочные игры: Переигровка</t>
  </si>
  <si>
    <r>
      <t>1/2 финала</t>
    </r>
    <r>
      <rPr>
        <b/>
        <sz val="16"/>
        <color indexed="30"/>
        <rFont val="Tahoma"/>
        <family val="2"/>
        <charset val="204"/>
      </rPr>
      <t xml:space="preserve"> </t>
    </r>
  </si>
  <si>
    <t>1/2 финала: 12 игроков</t>
  </si>
  <si>
    <r>
      <rPr>
        <b/>
        <sz val="12"/>
        <rFont val="Tahoma"/>
        <family val="2"/>
        <charset val="204"/>
      </rPr>
      <t>1/2 финала:</t>
    </r>
    <r>
      <rPr>
        <b/>
        <sz val="12"/>
        <color indexed="30"/>
        <rFont val="Tahoma"/>
        <family val="2"/>
        <charset val="204"/>
      </rPr>
      <t xml:space="preserve"> Переигровка</t>
    </r>
  </si>
  <si>
    <t>Финал</t>
  </si>
  <si>
    <t>4 дорожка</t>
  </si>
  <si>
    <t>5 дорожка</t>
  </si>
  <si>
    <t>06 ноября 2022 года</t>
  </si>
  <si>
    <t>№№</t>
  </si>
  <si>
    <t>1
игра</t>
  </si>
  <si>
    <t>статист</t>
  </si>
  <si>
    <t>2
игра</t>
  </si>
  <si>
    <t>3
игра</t>
  </si>
  <si>
    <t>5-1</t>
  </si>
  <si>
    <t>5-2</t>
  </si>
  <si>
    <t>6-1</t>
  </si>
  <si>
    <t>6-2</t>
  </si>
  <si>
    <t>Отборочные игры: 2-й поток (12 игроков)</t>
  </si>
  <si>
    <r>
      <t>Отборочные игры:</t>
    </r>
    <r>
      <rPr>
        <b/>
        <sz val="16"/>
        <color indexed="30"/>
        <rFont val="Tahoma"/>
        <family val="2"/>
        <charset val="204"/>
      </rPr>
      <t xml:space="preserve"> </t>
    </r>
    <r>
      <rPr>
        <b/>
        <sz val="16"/>
        <rFont val="Tahoma"/>
        <family val="2"/>
        <charset val="204"/>
      </rPr>
      <t>Переигровка</t>
    </r>
  </si>
  <si>
    <t>1
поток</t>
  </si>
  <si>
    <t>2
поток</t>
  </si>
  <si>
    <t xml:space="preserve"> Солонков Владимир</t>
  </si>
  <si>
    <r>
      <t xml:space="preserve">1/2 финала:  </t>
    </r>
    <r>
      <rPr>
        <b/>
        <sz val="16"/>
        <color indexed="30"/>
        <rFont val="Tahoma"/>
        <family val="2"/>
        <charset val="204"/>
      </rPr>
      <t xml:space="preserve"> </t>
    </r>
    <r>
      <rPr>
        <b/>
        <sz val="16"/>
        <rFont val="Tahoma"/>
        <family val="2"/>
        <charset val="204"/>
      </rPr>
      <t>18 игроков</t>
    </r>
  </si>
  <si>
    <t>1/2 финала: Переигровка</t>
  </si>
  <si>
    <t>5-3</t>
  </si>
  <si>
    <t>Чуруксаева Люда</t>
  </si>
  <si>
    <t>6-3</t>
  </si>
  <si>
    <t>Финал: 12 игроков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</si>
</sst>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85" x14ac:knownFonts="1">
    <font>
      <sz val="10"/>
      <name val="Arial"/>
    </font>
    <font>
      <b/>
      <sz val="12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2"/>
      <name val="Arial"/>
      <family val="2"/>
      <charset val="204"/>
    </font>
    <font>
      <sz val="10"/>
      <name val="Tahoma"/>
      <family val="2"/>
      <charset val="204"/>
    </font>
    <font>
      <b/>
      <sz val="12"/>
      <name val="Tahoma"/>
      <family val="2"/>
      <charset val="204"/>
    </font>
    <font>
      <sz val="12"/>
      <name val="Tahoma"/>
      <family val="2"/>
      <charset val="204"/>
    </font>
    <font>
      <b/>
      <sz val="10"/>
      <name val="Tahoma"/>
      <family val="2"/>
      <charset val="204"/>
    </font>
    <font>
      <sz val="12"/>
      <name val="Segoe Print"/>
      <charset val="204"/>
    </font>
    <font>
      <sz val="10"/>
      <name val="Segoe Print"/>
      <charset val="204"/>
    </font>
    <font>
      <sz val="11"/>
      <name val="Tahoma"/>
      <family val="2"/>
      <charset val="204"/>
    </font>
    <font>
      <b/>
      <sz val="11"/>
      <name val="Tahoma"/>
      <family val="2"/>
      <charset val="204"/>
    </font>
    <font>
      <b/>
      <sz val="14"/>
      <name val="Tahoma"/>
      <family val="2"/>
      <charset val="204"/>
    </font>
    <font>
      <b/>
      <sz val="12"/>
      <color indexed="30"/>
      <name val="Tahoma"/>
      <family val="2"/>
      <charset val="204"/>
    </font>
    <font>
      <sz val="10"/>
      <name val="Arial"/>
      <family val="2"/>
      <charset val="204"/>
    </font>
    <font>
      <i/>
      <sz val="9"/>
      <name val="Arial"/>
      <family val="2"/>
      <charset val="204"/>
    </font>
    <font>
      <b/>
      <sz val="8"/>
      <color indexed="12"/>
      <name val="Arial"/>
      <family val="2"/>
      <charset val="204"/>
    </font>
    <font>
      <b/>
      <sz val="11"/>
      <color indexed="30"/>
      <name val="Tahoma"/>
      <family val="2"/>
      <charset val="204"/>
    </font>
    <font>
      <b/>
      <sz val="10"/>
      <color indexed="30"/>
      <name val="Tahoma"/>
      <family val="2"/>
      <charset val="204"/>
    </font>
    <font>
      <i/>
      <sz val="12"/>
      <name val="Tahoma"/>
      <family val="2"/>
      <charset val="204"/>
    </font>
    <font>
      <b/>
      <i/>
      <sz val="12"/>
      <name val="Tahoma"/>
      <family val="2"/>
      <charset val="204"/>
    </font>
    <font>
      <b/>
      <i/>
      <sz val="11"/>
      <name val="Tahoma"/>
      <family val="2"/>
      <charset val="204"/>
    </font>
    <font>
      <sz val="8"/>
      <name val="Arial"/>
      <family val="2"/>
      <charset val="204"/>
    </font>
    <font>
      <sz val="10"/>
      <name val="Tahoma"/>
      <family val="2"/>
    </font>
    <font>
      <sz val="11"/>
      <name val="Tahoma"/>
      <family val="2"/>
    </font>
    <font>
      <b/>
      <i/>
      <sz val="11"/>
      <color indexed="30"/>
      <name val="Tahoma"/>
      <family val="2"/>
      <charset val="204"/>
    </font>
    <font>
      <b/>
      <sz val="16"/>
      <name val="Tahoma"/>
      <family val="2"/>
      <charset val="204"/>
    </font>
    <font>
      <sz val="10"/>
      <color indexed="60"/>
      <name val="Arial"/>
      <family val="2"/>
      <charset val="204"/>
    </font>
    <font>
      <sz val="10"/>
      <color indexed="17"/>
      <name val="Arial"/>
      <family val="2"/>
      <charset val="204"/>
    </font>
    <font>
      <sz val="10"/>
      <color indexed="56"/>
      <name val="Arial"/>
      <family val="2"/>
      <charset val="204"/>
    </font>
    <font>
      <sz val="14"/>
      <color indexed="60"/>
      <name val="Arial"/>
      <family val="2"/>
      <charset val="204"/>
    </font>
    <font>
      <b/>
      <sz val="16"/>
      <color indexed="30"/>
      <name val="Monotype Corsiva"/>
      <family val="4"/>
      <charset val="204"/>
    </font>
    <font>
      <b/>
      <sz val="10"/>
      <color indexed="30"/>
      <name val="Arial"/>
      <family val="2"/>
      <charset val="204"/>
    </font>
    <font>
      <b/>
      <sz val="16"/>
      <color indexed="56"/>
      <name val="Monotype Corsiva"/>
      <family val="4"/>
      <charset val="204"/>
    </font>
    <font>
      <sz val="10"/>
      <color indexed="30"/>
      <name val="Tahoma"/>
      <family val="2"/>
      <charset val="204"/>
    </font>
    <font>
      <sz val="10"/>
      <color indexed="60"/>
      <name val="Tahoma"/>
      <family val="2"/>
      <charset val="204"/>
    </font>
    <font>
      <b/>
      <sz val="12"/>
      <color indexed="56"/>
      <name val="Segoe Print"/>
      <charset val="204"/>
    </font>
    <font>
      <b/>
      <sz val="10"/>
      <color indexed="56"/>
      <name val="Segoe Print"/>
      <charset val="204"/>
    </font>
    <font>
      <b/>
      <i/>
      <sz val="12"/>
      <color indexed="60"/>
      <name val="Segoe Print"/>
      <charset val="204"/>
    </font>
    <font>
      <b/>
      <i/>
      <sz val="10"/>
      <color indexed="60"/>
      <name val="Segoe Print"/>
      <charset val="204"/>
    </font>
    <font>
      <b/>
      <sz val="16"/>
      <color indexed="10"/>
      <name val="Monotype Corsiva"/>
      <family val="4"/>
      <charset val="204"/>
    </font>
    <font>
      <b/>
      <sz val="10"/>
      <color indexed="56"/>
      <name val="Tahoma"/>
      <family val="2"/>
      <charset val="204"/>
    </font>
    <font>
      <sz val="10"/>
      <color indexed="56"/>
      <name val="Tahoma"/>
      <family val="2"/>
      <charset val="204"/>
    </font>
    <font>
      <b/>
      <sz val="10"/>
      <color indexed="17"/>
      <name val="Tahoma"/>
      <family val="2"/>
      <charset val="204"/>
    </font>
    <font>
      <b/>
      <sz val="10"/>
      <color indexed="60"/>
      <name val="Tahoma"/>
      <family val="2"/>
      <charset val="204"/>
    </font>
    <font>
      <b/>
      <sz val="10"/>
      <color indexed="30"/>
      <name val="Tahoma"/>
      <family val="2"/>
      <charset val="204"/>
    </font>
    <font>
      <sz val="12"/>
      <color indexed="56"/>
      <name val="Tahoma"/>
      <family val="2"/>
      <charset val="204"/>
    </font>
    <font>
      <b/>
      <sz val="11"/>
      <color indexed="56"/>
      <name val="Tahoma"/>
      <family val="2"/>
      <charset val="204"/>
    </font>
    <font>
      <sz val="12"/>
      <color indexed="60"/>
      <name val="Tahoma"/>
      <family val="2"/>
      <charset val="204"/>
    </font>
    <font>
      <b/>
      <sz val="11"/>
      <color indexed="8"/>
      <name val="Tahoma"/>
      <family val="2"/>
      <charset val="204"/>
    </font>
    <font>
      <b/>
      <sz val="10"/>
      <color indexed="8"/>
      <name val="Tahoma"/>
      <family val="2"/>
      <charset val="204"/>
    </font>
    <font>
      <b/>
      <sz val="12"/>
      <color indexed="30"/>
      <name val="Tahoma"/>
      <family val="2"/>
      <charset val="204"/>
    </font>
    <font>
      <sz val="10"/>
      <color indexed="30"/>
      <name val="Arial"/>
      <family val="2"/>
      <charset val="204"/>
    </font>
    <font>
      <b/>
      <sz val="12"/>
      <color indexed="56"/>
      <name val="Tahoma"/>
      <family val="2"/>
      <charset val="204"/>
    </font>
    <font>
      <sz val="14"/>
      <color indexed="56"/>
      <name val="Arial"/>
      <family val="2"/>
      <charset val="204"/>
    </font>
    <font>
      <sz val="12"/>
      <color indexed="30"/>
      <name val="Tahoma"/>
      <family val="2"/>
      <charset val="204"/>
    </font>
    <font>
      <b/>
      <sz val="14"/>
      <color indexed="30"/>
      <name val="Tahoma"/>
      <family val="2"/>
      <charset val="204"/>
    </font>
    <font>
      <b/>
      <sz val="14"/>
      <color indexed="17"/>
      <name val="Tahoma"/>
      <family val="2"/>
      <charset val="204"/>
    </font>
    <font>
      <b/>
      <sz val="14"/>
      <color indexed="36"/>
      <name val="Tahoma"/>
      <family val="2"/>
      <charset val="204"/>
    </font>
    <font>
      <b/>
      <sz val="14"/>
      <color indexed="60"/>
      <name val="Tahoma"/>
      <family val="2"/>
      <charset val="204"/>
    </font>
    <font>
      <i/>
      <sz val="11"/>
      <color indexed="8"/>
      <name val="Tahoma"/>
      <family val="2"/>
      <charset val="204"/>
    </font>
    <font>
      <sz val="11"/>
      <color indexed="30"/>
      <name val="Tahoma"/>
      <family val="2"/>
      <charset val="204"/>
    </font>
    <font>
      <sz val="11"/>
      <color indexed="60"/>
      <name val="Tahoma"/>
      <family val="2"/>
      <charset val="204"/>
    </font>
    <font>
      <sz val="11"/>
      <color indexed="56"/>
      <name val="Tahoma"/>
      <family val="2"/>
      <charset val="204"/>
    </font>
    <font>
      <b/>
      <i/>
      <sz val="11"/>
      <color indexed="10"/>
      <name val="Tahoma"/>
      <family val="2"/>
      <charset val="204"/>
    </font>
    <font>
      <sz val="11"/>
      <color indexed="30"/>
      <name val="Tahoma"/>
      <family val="2"/>
    </font>
    <font>
      <sz val="11"/>
      <color indexed="8"/>
      <name val="Tahoma"/>
      <family val="2"/>
    </font>
    <font>
      <b/>
      <sz val="16"/>
      <color indexed="17"/>
      <name val="Tahoma"/>
      <family val="2"/>
      <charset val="204"/>
    </font>
    <font>
      <i/>
      <sz val="11"/>
      <color indexed="56"/>
      <name val="Tahoma"/>
      <family val="2"/>
      <charset val="204"/>
    </font>
    <font>
      <b/>
      <i/>
      <sz val="11"/>
      <color indexed="36"/>
      <name val="Tahoma"/>
      <family val="2"/>
      <charset val="204"/>
    </font>
    <font>
      <b/>
      <i/>
      <sz val="11"/>
      <color indexed="36"/>
      <name val="Tahoma"/>
      <family val="2"/>
    </font>
    <font>
      <sz val="16"/>
      <color indexed="36"/>
      <name val="Tahoma"/>
      <family val="2"/>
      <charset val="204"/>
    </font>
    <font>
      <i/>
      <sz val="16"/>
      <color indexed="36"/>
      <name val="Tahoma"/>
      <family val="2"/>
      <charset val="204"/>
    </font>
    <font>
      <sz val="16"/>
      <color indexed="60"/>
      <name val="Tahoma"/>
      <family val="2"/>
      <charset val="204"/>
    </font>
    <font>
      <i/>
      <sz val="16"/>
      <color indexed="60"/>
      <name val="Tahoma"/>
      <family val="2"/>
      <charset val="204"/>
    </font>
    <font>
      <i/>
      <sz val="16"/>
      <color indexed="30"/>
      <name val="Tahoma"/>
      <family val="2"/>
      <charset val="204"/>
    </font>
    <font>
      <sz val="16"/>
      <color indexed="30"/>
      <name val="Tahoma"/>
      <family val="2"/>
    </font>
    <font>
      <b/>
      <sz val="16"/>
      <color indexed="30"/>
      <name val="Tahoma"/>
      <family val="2"/>
      <charset val="204"/>
    </font>
    <font>
      <sz val="16"/>
      <color indexed="30"/>
      <name val="Arial"/>
      <family val="2"/>
      <charset val="204"/>
    </font>
    <font>
      <b/>
      <sz val="16"/>
      <color indexed="60"/>
      <name val="Tahoma"/>
      <family val="2"/>
      <charset val="204"/>
    </font>
    <font>
      <b/>
      <sz val="16"/>
      <color indexed="36"/>
      <name val="Tahoma"/>
      <family val="2"/>
      <charset val="204"/>
    </font>
    <font>
      <b/>
      <i/>
      <sz val="16"/>
      <color indexed="56"/>
      <name val="Tahoma"/>
      <family val="2"/>
      <charset val="204"/>
    </font>
    <font>
      <b/>
      <sz val="16"/>
      <color indexed="56"/>
      <name val="Tahoma"/>
      <family val="2"/>
      <charset val="204"/>
    </font>
    <font>
      <b/>
      <sz val="11"/>
      <color indexed="36"/>
      <name val="Tahoma"/>
      <family val="2"/>
      <charset val="204"/>
    </font>
    <font>
      <b/>
      <sz val="11"/>
      <color indexed="60"/>
      <name val="Tahoma"/>
      <family val="2"/>
      <charset val="204"/>
    </font>
    <font>
      <b/>
      <sz val="11"/>
      <color indexed="30"/>
      <name val="Tahoma"/>
      <family val="2"/>
      <charset val="204"/>
    </font>
    <font>
      <b/>
      <sz val="11"/>
      <color indexed="17"/>
      <name val="Tahoma"/>
      <family val="2"/>
      <charset val="204"/>
    </font>
    <font>
      <sz val="11"/>
      <color indexed="8"/>
      <name val="Tahoma"/>
      <family val="2"/>
      <charset val="204"/>
    </font>
    <font>
      <b/>
      <sz val="11"/>
      <color indexed="17"/>
      <name val="Arial"/>
      <family val="2"/>
      <charset val="204"/>
    </font>
    <font>
      <b/>
      <i/>
      <sz val="11"/>
      <color indexed="30"/>
      <name val="Tahoma"/>
      <family val="2"/>
      <charset val="204"/>
    </font>
    <font>
      <b/>
      <i/>
      <sz val="12"/>
      <color indexed="36"/>
      <name val="Tahoma"/>
      <family val="2"/>
      <charset val="204"/>
    </font>
    <font>
      <b/>
      <i/>
      <sz val="11"/>
      <color indexed="60"/>
      <name val="Tahoma"/>
      <family val="2"/>
      <charset val="204"/>
    </font>
    <font>
      <b/>
      <sz val="10"/>
      <color indexed="60"/>
      <name val="Arial"/>
      <family val="2"/>
      <charset val="204"/>
    </font>
    <font>
      <b/>
      <sz val="10"/>
      <color indexed="36"/>
      <name val="Arial"/>
      <family val="2"/>
      <charset val="204"/>
    </font>
    <font>
      <b/>
      <sz val="8"/>
      <name val="Arial"/>
      <family val="2"/>
      <charset val="204"/>
    </font>
    <font>
      <sz val="10"/>
      <color indexed="62"/>
      <name val="Tahoma"/>
      <family val="2"/>
      <charset val="204"/>
    </font>
    <font>
      <b/>
      <sz val="9"/>
      <name val="Tahoma"/>
      <family val="2"/>
      <charset val="204"/>
    </font>
    <font>
      <b/>
      <i/>
      <sz val="9"/>
      <name val="Tahoma"/>
      <family val="2"/>
      <charset val="204"/>
    </font>
    <font>
      <b/>
      <sz val="16"/>
      <name val="Arial"/>
      <family val="2"/>
      <charset val="204"/>
    </font>
    <font>
      <sz val="9"/>
      <name val="Tahoma"/>
      <family val="2"/>
      <charset val="204"/>
    </font>
    <font>
      <sz val="9"/>
      <name val="Arial"/>
      <family val="2"/>
      <charset val="204"/>
    </font>
    <font>
      <b/>
      <sz val="10"/>
      <color rgb="FF329664"/>
      <name val="Arial"/>
      <family val="2"/>
      <charset val="204"/>
    </font>
    <font>
      <b/>
      <sz val="10"/>
      <color rgb="FF0000C0"/>
      <name val="Arial"/>
      <family val="2"/>
      <charset val="204"/>
    </font>
    <font>
      <sz val="10"/>
      <color rgb="FF0070C0"/>
      <name val="Tahoma"/>
      <family val="2"/>
      <charset val="204"/>
    </font>
    <font>
      <sz val="12"/>
      <color rgb="FF0070C0"/>
      <name val="Tahoma"/>
      <family val="2"/>
      <charset val="204"/>
    </font>
    <font>
      <sz val="10"/>
      <color rgb="FFC00000"/>
      <name val="Tahoma"/>
      <family val="2"/>
      <charset val="204"/>
    </font>
    <font>
      <sz val="12"/>
      <color rgb="FFC00000"/>
      <name val="Tahoma"/>
      <family val="2"/>
      <charset val="204"/>
    </font>
    <font>
      <b/>
      <sz val="10"/>
      <color rgb="FF7030A0"/>
      <name val="Tahoma"/>
      <family val="2"/>
      <charset val="204"/>
    </font>
    <font>
      <b/>
      <sz val="10"/>
      <color theme="3" tint="0.39997558519241921"/>
      <name val="Tahoma"/>
      <family val="2"/>
      <charset val="204"/>
    </font>
    <font>
      <b/>
      <sz val="10"/>
      <color rgb="FFC00000"/>
      <name val="Tahoma"/>
      <family val="2"/>
      <charset val="204"/>
    </font>
    <font>
      <sz val="11"/>
      <color rgb="FF0070C0"/>
      <name val="Tahoma"/>
      <family val="2"/>
      <charset val="204"/>
    </font>
    <font>
      <sz val="11"/>
      <color rgb="FFC00000"/>
      <name val="Tahoma"/>
      <family val="2"/>
      <charset val="204"/>
    </font>
    <font>
      <sz val="12"/>
      <color rgb="FFC00000"/>
      <name val="Arial"/>
      <family val="2"/>
      <charset val="204"/>
    </font>
    <font>
      <sz val="12"/>
      <color rgb="FF0070C0"/>
      <name val="Arial"/>
      <family val="2"/>
      <charset val="204"/>
    </font>
    <font>
      <sz val="14"/>
      <color rgb="FFFF0000"/>
      <name val="Arial"/>
      <family val="2"/>
      <charset val="204"/>
    </font>
    <font>
      <sz val="10"/>
      <color rgb="FF7030A0"/>
      <name val="Arial"/>
      <family val="2"/>
      <charset val="204"/>
    </font>
    <font>
      <sz val="14"/>
      <color rgb="FF002060"/>
      <name val="Arial"/>
      <family val="2"/>
      <charset val="204"/>
    </font>
    <font>
      <sz val="14"/>
      <color theme="3" tint="-0.249977111117893"/>
      <name val="Arial"/>
      <family val="2"/>
      <charset val="204"/>
    </font>
    <font>
      <i/>
      <sz val="12"/>
      <name val="Arial"/>
      <family val="2"/>
      <charset val="204"/>
    </font>
    <font>
      <b/>
      <i/>
      <sz val="12"/>
      <color indexed="56"/>
      <name val="Calibri"/>
      <family val="2"/>
      <charset val="204"/>
      <scheme val="minor"/>
    </font>
    <font>
      <i/>
      <sz val="10"/>
      <name val="Arial"/>
      <family val="2"/>
      <charset val="204"/>
    </font>
    <font>
      <b/>
      <sz val="16"/>
      <color theme="3" tint="0.39997558519241921"/>
      <name val="Monotype Corsiva"/>
      <family val="4"/>
      <charset val="204"/>
    </font>
    <font>
      <b/>
      <sz val="18"/>
      <color theme="6" tint="-0.499984740745262"/>
      <name val="Georgia"/>
      <family val="1"/>
      <charset val="204"/>
    </font>
    <font>
      <sz val="18"/>
      <color theme="6" tint="-0.499984740745262"/>
      <name val="Georgia"/>
      <family val="1"/>
      <charset val="204"/>
    </font>
    <font>
      <i/>
      <sz val="12"/>
      <name val="Calibri"/>
      <family val="2"/>
      <charset val="204"/>
      <scheme val="minor"/>
    </font>
    <font>
      <b/>
      <i/>
      <sz val="14"/>
      <color rgb="FF002060"/>
      <name val="Cambria"/>
      <family val="1"/>
      <charset val="204"/>
      <scheme val="major"/>
    </font>
    <font>
      <b/>
      <i/>
      <sz val="14"/>
      <color indexed="10"/>
      <name val="Cambria"/>
      <family val="1"/>
      <charset val="204"/>
      <scheme val="major"/>
    </font>
    <font>
      <b/>
      <i/>
      <sz val="14"/>
      <color indexed="56"/>
      <name val="Cambria"/>
      <family val="1"/>
      <charset val="204"/>
      <scheme val="major"/>
    </font>
    <font>
      <b/>
      <i/>
      <sz val="14"/>
      <color theme="3" tint="0.39997558519241921"/>
      <name val="Cambria"/>
      <family val="1"/>
      <charset val="204"/>
      <scheme val="major"/>
    </font>
    <font>
      <b/>
      <i/>
      <sz val="14"/>
      <color indexed="30"/>
      <name val="Cambria"/>
      <family val="1"/>
      <charset val="204"/>
      <scheme val="major"/>
    </font>
    <font>
      <b/>
      <i/>
      <sz val="14"/>
      <color rgb="FFC0007C"/>
      <name val="Cambria"/>
      <family val="1"/>
      <charset val="204"/>
      <scheme val="major"/>
    </font>
    <font>
      <b/>
      <i/>
      <sz val="14"/>
      <color rgb="FFFF00C0"/>
      <name val="Cambria"/>
      <family val="1"/>
      <charset val="204"/>
      <scheme val="major"/>
    </font>
    <font>
      <b/>
      <i/>
      <sz val="14"/>
      <name val="Cambria"/>
      <family val="1"/>
      <charset val="204"/>
      <scheme val="major"/>
    </font>
    <font>
      <b/>
      <i/>
      <sz val="12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i/>
      <sz val="12"/>
      <color indexed="56"/>
      <name val="Arial"/>
      <family val="2"/>
      <charset val="204"/>
    </font>
    <font>
      <b/>
      <sz val="12"/>
      <color indexed="56"/>
      <name val="Arial"/>
      <family val="2"/>
      <charset val="204"/>
    </font>
    <font>
      <b/>
      <i/>
      <sz val="12"/>
      <color rgb="FF002060"/>
      <name val="Arial"/>
      <family val="2"/>
      <charset val="204"/>
    </font>
    <font>
      <i/>
      <sz val="11"/>
      <name val="Arial"/>
      <family val="2"/>
      <charset val="204"/>
    </font>
    <font>
      <sz val="18"/>
      <name val="Georgia"/>
      <family val="1"/>
      <charset val="204"/>
    </font>
    <font>
      <b/>
      <sz val="12"/>
      <color indexed="17"/>
      <name val="Arial"/>
      <family val="2"/>
      <charset val="204"/>
    </font>
    <font>
      <b/>
      <sz val="12"/>
      <color indexed="60"/>
      <name val="Arial"/>
      <family val="2"/>
      <charset val="204"/>
    </font>
    <font>
      <b/>
      <sz val="12"/>
      <color rgb="FF003366"/>
      <name val="Arial"/>
      <family val="2"/>
      <charset val="204"/>
    </font>
    <font>
      <b/>
      <sz val="18"/>
      <color rgb="FF002060"/>
      <name val="Georgia"/>
      <family val="1"/>
      <charset val="204"/>
    </font>
    <font>
      <b/>
      <sz val="14"/>
      <color rgb="FF002060"/>
      <name val="Georgia"/>
      <family val="1"/>
      <charset val="204"/>
    </font>
    <font>
      <b/>
      <i/>
      <sz val="12"/>
      <color rgb="FFC00000"/>
      <name val="Arial"/>
      <family val="2"/>
      <charset val="204"/>
    </font>
    <font>
      <b/>
      <sz val="12"/>
      <color theme="0"/>
      <name val="Arial"/>
      <family val="2"/>
      <charset val="204"/>
    </font>
    <font>
      <sz val="12"/>
      <color indexed="56"/>
      <name val="Calibri"/>
      <family val="2"/>
      <charset val="204"/>
      <scheme val="minor"/>
    </font>
    <font>
      <b/>
      <sz val="18"/>
      <color rgb="FF7030A0"/>
      <name val="Georgia"/>
      <family val="1"/>
      <charset val="204"/>
    </font>
    <font>
      <b/>
      <i/>
      <sz val="12"/>
      <color theme="7" tint="-0.499984740745262"/>
      <name val="Arial"/>
      <family val="2"/>
      <charset val="204"/>
    </font>
    <font>
      <b/>
      <sz val="12"/>
      <color theme="7" tint="-0.499984740745262"/>
      <name val="Arial"/>
      <family val="2"/>
      <charset val="204"/>
    </font>
    <font>
      <sz val="14"/>
      <color rgb="FFC00000"/>
      <name val="Arial"/>
      <family val="2"/>
      <charset val="204"/>
    </font>
    <font>
      <b/>
      <i/>
      <sz val="12"/>
      <color rgb="FFC00000"/>
      <name val="Calibri"/>
      <family val="2"/>
      <charset val="204"/>
      <scheme val="minor"/>
    </font>
    <font>
      <b/>
      <sz val="12"/>
      <color rgb="FF0000FF"/>
      <name val="Arial"/>
      <family val="2"/>
      <charset val="204"/>
    </font>
    <font>
      <b/>
      <i/>
      <sz val="12"/>
      <color theme="5" tint="-0.249977111117893"/>
      <name val="Arial"/>
      <family val="2"/>
      <charset val="204"/>
    </font>
    <font>
      <b/>
      <sz val="18"/>
      <color rgb="FFC00000"/>
      <name val="Georgia"/>
      <family val="1"/>
      <charset val="204"/>
    </font>
    <font>
      <b/>
      <sz val="14"/>
      <color rgb="FFC00000"/>
      <name val="Georgia"/>
      <family val="1"/>
      <charset val="204"/>
    </font>
    <font>
      <b/>
      <sz val="12"/>
      <color theme="5" tint="-0.249977111117893"/>
      <name val="Arial"/>
      <family val="2"/>
      <charset val="204"/>
    </font>
    <font>
      <b/>
      <sz val="12"/>
      <color rgb="FFFF0000"/>
      <name val="Arial"/>
      <family val="2"/>
      <charset val="204"/>
    </font>
    <font>
      <b/>
      <sz val="12"/>
      <color rgb="FF0000FF"/>
      <name val="Calibri"/>
      <family val="2"/>
      <charset val="204"/>
      <scheme val="minor"/>
    </font>
    <font>
      <b/>
      <i/>
      <sz val="12"/>
      <color rgb="FF0000FF"/>
      <name val="Calibri"/>
      <family val="2"/>
      <charset val="204"/>
      <scheme val="minor"/>
    </font>
    <font>
      <b/>
      <sz val="12"/>
      <color rgb="FF00B050"/>
      <name val="Arial"/>
      <family val="2"/>
      <charset val="204"/>
    </font>
    <font>
      <b/>
      <sz val="10"/>
      <color rgb="FFFF0000"/>
      <name val="Arial"/>
      <family val="2"/>
      <charset val="204"/>
    </font>
    <font>
      <b/>
      <i/>
      <sz val="9"/>
      <color rgb="FFFF0000"/>
      <name val="Tahoma"/>
      <family val="2"/>
      <charset val="204"/>
    </font>
    <font>
      <b/>
      <sz val="18"/>
      <color theme="4" tint="-0.499984740745262"/>
      <name val="Arial"/>
      <family val="2"/>
      <charset val="204"/>
    </font>
    <font>
      <b/>
      <i/>
      <sz val="18"/>
      <color theme="4" tint="-0.499984740745262"/>
      <name val="Arial"/>
      <family val="2"/>
      <charset val="204"/>
    </font>
    <font>
      <b/>
      <sz val="14"/>
      <color theme="4" tint="-0.499984740745262"/>
      <name val="Tahoma"/>
      <family val="2"/>
      <charset val="204"/>
    </font>
    <font>
      <sz val="10"/>
      <name val="Arial"/>
    </font>
    <font>
      <b/>
      <sz val="18"/>
      <name val="Tahoma"/>
      <family val="2"/>
      <charset val="204"/>
    </font>
    <font>
      <sz val="10"/>
      <color theme="5" tint="-0.249977111117893"/>
      <name val="Arial"/>
      <family val="2"/>
      <charset val="204"/>
    </font>
    <font>
      <sz val="14"/>
      <color theme="5" tint="-0.249977111117893"/>
      <name val="Arial"/>
      <family val="2"/>
      <charset val="204"/>
    </font>
    <font>
      <b/>
      <sz val="14"/>
      <color rgb="FF002060"/>
      <name val="Monotype Corsiva"/>
      <family val="4"/>
      <charset val="204"/>
    </font>
    <font>
      <sz val="16"/>
      <name val="Monotype Corsiva"/>
      <family val="4"/>
      <charset val="204"/>
    </font>
    <font>
      <b/>
      <sz val="14"/>
      <color theme="3" tint="0.39997558519241921"/>
      <name val="Monotype Corsiva"/>
      <family val="4"/>
      <charset val="204"/>
    </font>
    <font>
      <sz val="16"/>
      <name val="Tahoma"/>
      <family val="2"/>
      <charset val="204"/>
    </font>
    <font>
      <sz val="16"/>
      <color indexed="56"/>
      <name val="Tahoma"/>
      <family val="2"/>
      <charset val="204"/>
    </font>
    <font>
      <b/>
      <i/>
      <sz val="12"/>
      <color rgb="FFC00000"/>
      <name val="Tahoma"/>
      <family val="2"/>
      <charset val="204"/>
    </font>
    <font>
      <b/>
      <i/>
      <sz val="10"/>
      <name val="Tahoma"/>
      <family val="2"/>
      <charset val="204"/>
    </font>
    <font>
      <sz val="14"/>
      <name val="Tahoma"/>
      <family val="2"/>
      <charset val="204"/>
    </font>
    <font>
      <sz val="14"/>
      <color indexed="60"/>
      <name val="Tahoma"/>
      <family val="2"/>
      <charset val="204"/>
    </font>
    <font>
      <sz val="16"/>
      <color rgb="FFC00000"/>
      <name val="Tahoma"/>
      <family val="2"/>
      <charset val="204"/>
    </font>
    <font>
      <b/>
      <sz val="12"/>
      <color indexed="8"/>
      <name val="Tahoma"/>
      <family val="2"/>
      <charset val="204"/>
    </font>
  </fonts>
  <fills count="49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BDD6E7"/>
        <bgColor indexed="64"/>
      </patternFill>
    </fill>
    <fill>
      <patternFill patternType="lightTrellis">
        <fgColor rgb="FFAFAFAF"/>
        <bgColor rgb="FFEBEBEB"/>
      </patternFill>
    </fill>
    <fill>
      <patternFill patternType="solid">
        <fgColor rgb="FFEBEBEB"/>
        <bgColor indexed="64"/>
      </patternFill>
    </fill>
    <fill>
      <patternFill patternType="solid">
        <fgColor rgb="FFFFFACD"/>
        <bgColor indexed="64"/>
      </patternFill>
    </fill>
    <fill>
      <patternFill patternType="solid">
        <fgColor rgb="FFDFDFDF"/>
        <bgColor indexed="64"/>
      </patternFill>
    </fill>
    <fill>
      <patternFill patternType="solid">
        <fgColor rgb="FFE5F2FF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9966FF"/>
        <bgColor indexed="64"/>
      </patternFill>
    </fill>
    <fill>
      <patternFill patternType="solid">
        <fgColor rgb="FF9933FF"/>
        <bgColor indexed="64"/>
      </patternFill>
    </fill>
    <fill>
      <patternFill patternType="solid">
        <fgColor rgb="FF9999FF"/>
        <bgColor indexed="64"/>
      </patternFill>
    </fill>
  </fills>
  <borders count="3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hair">
        <color indexed="64"/>
      </right>
      <top/>
      <bottom style="thick">
        <color indexed="64"/>
      </bottom>
      <diagonal/>
    </border>
    <border>
      <left style="thick">
        <color indexed="64"/>
      </left>
      <right style="hair">
        <color indexed="64"/>
      </right>
      <top style="thick">
        <color indexed="64"/>
      </top>
      <bottom/>
      <diagonal/>
    </border>
    <border>
      <left style="thick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ck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thick">
        <color indexed="64"/>
      </top>
      <bottom/>
      <diagonal/>
    </border>
    <border>
      <left style="hair">
        <color indexed="64"/>
      </left>
      <right/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ck">
        <color indexed="57"/>
      </right>
      <top/>
      <bottom style="thin">
        <color indexed="64"/>
      </bottom>
      <diagonal/>
    </border>
    <border>
      <left style="thick">
        <color indexed="57"/>
      </left>
      <right/>
      <top/>
      <bottom/>
      <diagonal/>
    </border>
    <border>
      <left/>
      <right style="thick">
        <color indexed="57"/>
      </right>
      <top/>
      <bottom/>
      <diagonal/>
    </border>
    <border>
      <left style="thin">
        <color indexed="64"/>
      </left>
      <right style="thick">
        <color indexed="57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57"/>
      </bottom>
      <diagonal/>
    </border>
    <border>
      <left style="thin">
        <color indexed="64"/>
      </left>
      <right style="thick">
        <color indexed="57"/>
      </right>
      <top style="thin">
        <color indexed="64"/>
      </top>
      <bottom style="thick">
        <color indexed="57"/>
      </bottom>
      <diagonal/>
    </border>
    <border>
      <left/>
      <right/>
      <top style="thick">
        <color indexed="57"/>
      </top>
      <bottom/>
      <diagonal/>
    </border>
    <border>
      <left/>
      <right/>
      <top/>
      <bottom style="thick">
        <color indexed="57"/>
      </bottom>
      <diagonal/>
    </border>
    <border>
      <left/>
      <right/>
      <top style="thick">
        <color indexed="30"/>
      </top>
      <bottom/>
      <diagonal/>
    </border>
    <border>
      <left style="thin">
        <color indexed="64"/>
      </left>
      <right style="thick">
        <color indexed="30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ck">
        <color indexed="30"/>
      </right>
      <top style="hair">
        <color indexed="64"/>
      </top>
      <bottom style="hair">
        <color indexed="64"/>
      </bottom>
      <diagonal/>
    </border>
    <border>
      <left style="thick">
        <color indexed="30"/>
      </left>
      <right/>
      <top/>
      <bottom/>
      <diagonal/>
    </border>
    <border>
      <left style="thin">
        <color indexed="64"/>
      </left>
      <right style="thick">
        <color indexed="30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ck">
        <color indexed="30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ck">
        <color indexed="30"/>
      </bottom>
      <diagonal/>
    </border>
    <border>
      <left style="thin">
        <color indexed="64"/>
      </left>
      <right style="thick">
        <color indexed="30"/>
      </right>
      <top style="hair">
        <color indexed="64"/>
      </top>
      <bottom style="thick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30"/>
      </bottom>
      <diagonal/>
    </border>
    <border>
      <left style="thin">
        <color indexed="64"/>
      </left>
      <right style="thick">
        <color indexed="3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30"/>
      </right>
      <top style="thin">
        <color indexed="64"/>
      </top>
      <bottom style="thick">
        <color indexed="30"/>
      </bottom>
      <diagonal/>
    </border>
    <border>
      <left/>
      <right/>
      <top style="thick">
        <color indexed="36"/>
      </top>
      <bottom/>
      <diagonal/>
    </border>
    <border>
      <left/>
      <right style="thick">
        <color indexed="36"/>
      </right>
      <top/>
      <bottom/>
      <diagonal/>
    </border>
    <border>
      <left/>
      <right/>
      <top/>
      <bottom style="thick">
        <color indexed="36"/>
      </bottom>
      <diagonal/>
    </border>
    <border>
      <left/>
      <right style="thick">
        <color indexed="36"/>
      </right>
      <top/>
      <bottom style="thick">
        <color indexed="36"/>
      </bottom>
      <diagonal/>
    </border>
    <border>
      <left style="thin">
        <color indexed="64"/>
      </left>
      <right style="thick">
        <color indexed="36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ck">
        <color indexed="36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ck">
        <color indexed="36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36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36"/>
      </bottom>
      <diagonal/>
    </border>
    <border>
      <left style="thin">
        <color indexed="64"/>
      </left>
      <right style="thick">
        <color indexed="36"/>
      </right>
      <top style="thin">
        <color indexed="64"/>
      </top>
      <bottom style="thick">
        <color indexed="36"/>
      </bottom>
      <diagonal/>
    </border>
    <border>
      <left style="thick">
        <color indexed="30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30"/>
      </right>
      <top style="thin">
        <color indexed="64"/>
      </top>
      <bottom style="thin">
        <color indexed="64"/>
      </bottom>
      <diagonal/>
    </border>
    <border>
      <left style="thick">
        <color indexed="36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36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ck">
        <color indexed="57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ck">
        <color indexed="57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ck">
        <color indexed="57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ck">
        <color indexed="57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ck">
        <color indexed="57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ck">
        <color indexed="57"/>
      </bottom>
      <diagonal/>
    </border>
    <border>
      <left style="medium">
        <color indexed="64"/>
      </left>
      <right style="thick">
        <color indexed="57"/>
      </right>
      <top style="hair">
        <color indexed="64"/>
      </top>
      <bottom style="thick">
        <color indexed="57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17"/>
      </bottom>
      <diagonal/>
    </border>
    <border>
      <left style="thin">
        <color indexed="64"/>
      </left>
      <right style="thick">
        <color indexed="57"/>
      </right>
      <top style="thin">
        <color indexed="64"/>
      </top>
      <bottom style="thick">
        <color indexed="17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17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0"/>
      </left>
      <right/>
      <top/>
      <bottom/>
      <diagonal/>
    </border>
    <border>
      <left/>
      <right style="thick">
        <color indexed="60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57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57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ck">
        <color indexed="57"/>
      </right>
      <top style="hair">
        <color indexed="64"/>
      </top>
      <bottom style="thick">
        <color indexed="57"/>
      </bottom>
      <diagonal/>
    </border>
    <border>
      <left style="thick">
        <color indexed="30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ck">
        <color indexed="30"/>
      </right>
      <top/>
      <bottom style="medium">
        <color indexed="64"/>
      </bottom>
      <diagonal/>
    </border>
    <border>
      <left style="thick">
        <color indexed="57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ck">
        <color indexed="57"/>
      </right>
      <top style="medium">
        <color indexed="64"/>
      </top>
      <bottom/>
      <diagonal/>
    </border>
    <border>
      <left style="thick">
        <color indexed="30"/>
      </left>
      <right style="thin">
        <color indexed="64"/>
      </right>
      <top style="thick">
        <color indexed="3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30"/>
      </top>
      <bottom style="medium">
        <color indexed="64"/>
      </bottom>
      <diagonal/>
    </border>
    <border>
      <left style="thin">
        <color indexed="64"/>
      </left>
      <right style="thick">
        <color indexed="30"/>
      </right>
      <top style="thick">
        <color indexed="30"/>
      </top>
      <bottom style="medium">
        <color indexed="64"/>
      </bottom>
      <diagonal/>
    </border>
    <border>
      <left style="thick">
        <color indexed="60"/>
      </left>
      <right style="thin">
        <color indexed="64"/>
      </right>
      <top style="thick">
        <color indexed="6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0"/>
      </top>
      <bottom style="medium">
        <color indexed="64"/>
      </bottom>
      <diagonal/>
    </border>
    <border>
      <left style="thin">
        <color indexed="64"/>
      </left>
      <right style="thick">
        <color indexed="60"/>
      </right>
      <top style="thick">
        <color indexed="60"/>
      </top>
      <bottom style="medium">
        <color indexed="64"/>
      </bottom>
      <diagonal/>
    </border>
    <border>
      <left style="thin">
        <color indexed="64"/>
      </left>
      <right style="thick">
        <color indexed="60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ck">
        <color indexed="60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ck">
        <color indexed="60"/>
      </bottom>
      <diagonal/>
    </border>
    <border>
      <left style="thin">
        <color indexed="64"/>
      </left>
      <right style="thick">
        <color indexed="60"/>
      </right>
      <top style="hair">
        <color indexed="64"/>
      </top>
      <bottom style="thick">
        <color indexed="60"/>
      </bottom>
      <diagonal/>
    </border>
    <border>
      <left style="thick">
        <color indexed="36"/>
      </left>
      <right style="thin">
        <color indexed="64"/>
      </right>
      <top style="thick">
        <color indexed="36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36"/>
      </top>
      <bottom style="medium">
        <color indexed="64"/>
      </bottom>
      <diagonal/>
    </border>
    <border>
      <left style="thin">
        <color indexed="64"/>
      </left>
      <right style="thick">
        <color indexed="36"/>
      </right>
      <top style="thick">
        <color indexed="36"/>
      </top>
      <bottom style="medium">
        <color indexed="64"/>
      </bottom>
      <diagonal/>
    </border>
    <border>
      <left style="thick">
        <color indexed="36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ck">
        <color indexed="36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57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ck">
        <color indexed="57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ck">
        <color indexed="57"/>
      </right>
      <top style="dotted">
        <color indexed="64"/>
      </top>
      <bottom/>
      <diagonal/>
    </border>
    <border>
      <left style="medium">
        <color indexed="64"/>
      </left>
      <right style="thick">
        <color indexed="57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57"/>
      </right>
      <top/>
      <bottom style="dotted">
        <color indexed="64"/>
      </bottom>
      <diagonal/>
    </border>
    <border>
      <left style="thin">
        <color indexed="64"/>
      </left>
      <right style="thick">
        <color indexed="57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ck">
        <color indexed="57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thick">
        <color indexed="57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ck">
        <color indexed="57"/>
      </bottom>
      <diagonal/>
    </border>
    <border>
      <left style="thin">
        <color indexed="64"/>
      </left>
      <right style="thick">
        <color indexed="57"/>
      </right>
      <top style="dotted">
        <color indexed="64"/>
      </top>
      <bottom style="thick">
        <color indexed="57"/>
      </bottom>
      <diagonal/>
    </border>
    <border>
      <left style="thick">
        <color indexed="60"/>
      </left>
      <right style="thin">
        <color indexed="60"/>
      </right>
      <top style="thin">
        <color indexed="60"/>
      </top>
      <bottom style="hair">
        <color indexed="60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hair">
        <color indexed="60"/>
      </bottom>
      <diagonal/>
    </border>
    <border>
      <left style="thick">
        <color indexed="60"/>
      </left>
      <right style="thin">
        <color indexed="60"/>
      </right>
      <top style="hair">
        <color indexed="60"/>
      </top>
      <bottom style="thin">
        <color indexed="60"/>
      </bottom>
      <diagonal/>
    </border>
    <border>
      <left style="thin">
        <color indexed="60"/>
      </left>
      <right style="thin">
        <color indexed="60"/>
      </right>
      <top style="hair">
        <color indexed="60"/>
      </top>
      <bottom style="thin">
        <color indexed="60"/>
      </bottom>
      <diagonal/>
    </border>
    <border>
      <left style="thick">
        <color indexed="30"/>
      </left>
      <right style="thin">
        <color indexed="30"/>
      </right>
      <top style="thin">
        <color indexed="30"/>
      </top>
      <bottom style="hair">
        <color indexed="30"/>
      </bottom>
      <diagonal/>
    </border>
    <border>
      <left style="thin">
        <color indexed="30"/>
      </left>
      <right style="thin">
        <color indexed="30"/>
      </right>
      <top style="thin">
        <color indexed="30"/>
      </top>
      <bottom style="hair">
        <color indexed="30"/>
      </bottom>
      <diagonal/>
    </border>
    <border>
      <left style="thick">
        <color indexed="30"/>
      </left>
      <right style="thin">
        <color indexed="30"/>
      </right>
      <top style="hair">
        <color indexed="30"/>
      </top>
      <bottom style="hair">
        <color indexed="30"/>
      </bottom>
      <diagonal/>
    </border>
    <border>
      <left style="thin">
        <color indexed="30"/>
      </left>
      <right style="thin">
        <color indexed="30"/>
      </right>
      <top style="hair">
        <color indexed="30"/>
      </top>
      <bottom style="hair">
        <color indexed="30"/>
      </bottom>
      <diagonal/>
    </border>
    <border>
      <left style="thick">
        <color indexed="30"/>
      </left>
      <right style="thin">
        <color indexed="30"/>
      </right>
      <top style="hair">
        <color indexed="30"/>
      </top>
      <bottom style="thin">
        <color indexed="30"/>
      </bottom>
      <diagonal/>
    </border>
    <border>
      <left style="thin">
        <color indexed="30"/>
      </left>
      <right style="thin">
        <color indexed="30"/>
      </right>
      <top style="hair">
        <color indexed="30"/>
      </top>
      <bottom style="thin">
        <color indexed="30"/>
      </bottom>
      <diagonal/>
    </border>
    <border>
      <left style="thick">
        <color indexed="57"/>
      </left>
      <right style="thin">
        <color indexed="57"/>
      </right>
      <top style="thin">
        <color indexed="57"/>
      </top>
      <bottom style="hair">
        <color indexed="57"/>
      </bottom>
      <diagonal/>
    </border>
    <border>
      <left style="thin">
        <color indexed="57"/>
      </left>
      <right style="thin">
        <color indexed="57"/>
      </right>
      <top style="thin">
        <color indexed="57"/>
      </top>
      <bottom style="hair">
        <color indexed="57"/>
      </bottom>
      <diagonal/>
    </border>
    <border>
      <left style="thick">
        <color indexed="57"/>
      </left>
      <right style="thin">
        <color indexed="57"/>
      </right>
      <top style="hair">
        <color indexed="57"/>
      </top>
      <bottom style="hair">
        <color indexed="57"/>
      </bottom>
      <diagonal/>
    </border>
    <border>
      <left style="thin">
        <color indexed="57"/>
      </left>
      <right style="thin">
        <color indexed="57"/>
      </right>
      <top style="hair">
        <color indexed="57"/>
      </top>
      <bottom style="hair">
        <color indexed="57"/>
      </bottom>
      <diagonal/>
    </border>
    <border>
      <left style="thick">
        <color indexed="57"/>
      </left>
      <right style="thin">
        <color indexed="57"/>
      </right>
      <top style="hair">
        <color indexed="57"/>
      </top>
      <bottom style="thin">
        <color indexed="57"/>
      </bottom>
      <diagonal/>
    </border>
    <border>
      <left style="thin">
        <color indexed="57"/>
      </left>
      <right style="thin">
        <color indexed="57"/>
      </right>
      <top style="hair">
        <color indexed="57"/>
      </top>
      <bottom style="thin">
        <color indexed="57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ck">
        <color indexed="57"/>
      </left>
      <right/>
      <top style="thick">
        <color indexed="57"/>
      </top>
      <bottom style="medium">
        <color indexed="64"/>
      </bottom>
      <diagonal/>
    </border>
    <border>
      <left/>
      <right/>
      <top style="thick">
        <color indexed="57"/>
      </top>
      <bottom style="medium">
        <color indexed="64"/>
      </bottom>
      <diagonal/>
    </border>
    <border>
      <left/>
      <right style="thick">
        <color indexed="57"/>
      </right>
      <top style="thick">
        <color indexed="57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57"/>
      </top>
      <bottom style="thin">
        <color indexed="64"/>
      </bottom>
      <diagonal/>
    </border>
    <border>
      <left style="thick">
        <color indexed="57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57"/>
      </left>
      <right style="thin">
        <color indexed="64"/>
      </right>
      <top style="thin">
        <color indexed="64"/>
      </top>
      <bottom style="thick">
        <color indexed="57"/>
      </bottom>
      <diagonal/>
    </border>
    <border>
      <left style="thick">
        <color indexed="57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ck">
        <color indexed="57"/>
      </top>
      <bottom style="thin">
        <color indexed="64"/>
      </bottom>
      <diagonal/>
    </border>
    <border>
      <left/>
      <right/>
      <top style="thick">
        <color indexed="57"/>
      </top>
      <bottom style="thin">
        <color indexed="64"/>
      </bottom>
      <diagonal/>
    </border>
    <border>
      <left/>
      <right style="medium">
        <color indexed="64"/>
      </right>
      <top style="thick">
        <color indexed="57"/>
      </top>
      <bottom style="thin">
        <color indexed="64"/>
      </bottom>
      <diagonal/>
    </border>
    <border>
      <left style="medium">
        <color indexed="64"/>
      </left>
      <right style="thick">
        <color indexed="57"/>
      </right>
      <top style="thick">
        <color indexed="57"/>
      </top>
      <bottom style="thin">
        <color indexed="64"/>
      </bottom>
      <diagonal/>
    </border>
    <border>
      <left style="medium">
        <color indexed="64"/>
      </left>
      <right style="thick">
        <color indexed="57"/>
      </right>
      <top style="thin">
        <color indexed="64"/>
      </top>
      <bottom style="medium">
        <color indexed="64"/>
      </bottom>
      <diagonal/>
    </border>
    <border>
      <left style="thick">
        <color indexed="57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ck">
        <color indexed="57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ck">
        <color indexed="57"/>
      </left>
      <right style="thin">
        <color indexed="64"/>
      </right>
      <top style="thick">
        <color indexed="57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57"/>
      </top>
      <bottom style="thin">
        <color indexed="64"/>
      </bottom>
      <diagonal/>
    </border>
    <border>
      <left style="thin">
        <color indexed="64"/>
      </left>
      <right style="thick">
        <color indexed="57"/>
      </right>
      <top style="thick">
        <color indexed="57"/>
      </top>
      <bottom style="thin">
        <color indexed="64"/>
      </bottom>
      <diagonal/>
    </border>
    <border>
      <left style="thick">
        <color indexed="57"/>
      </left>
      <right/>
      <top/>
      <bottom style="medium">
        <color indexed="64"/>
      </bottom>
      <diagonal/>
    </border>
    <border>
      <left/>
      <right style="thick">
        <color indexed="57"/>
      </right>
      <top/>
      <bottom style="medium">
        <color indexed="64"/>
      </bottom>
      <diagonal/>
    </border>
    <border>
      <left style="thick">
        <color indexed="30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ck">
        <color indexed="30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ck">
        <color indexed="57"/>
      </left>
      <right style="thin">
        <color indexed="64"/>
      </right>
      <top style="hair">
        <color indexed="64"/>
      </top>
      <bottom style="thick">
        <color indexed="57"/>
      </bottom>
      <diagonal/>
    </border>
    <border>
      <left style="thick">
        <color indexed="60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ck">
        <color indexed="60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ck">
        <color indexed="60"/>
      </left>
      <right style="thin">
        <color indexed="64"/>
      </right>
      <top style="hair">
        <color indexed="64"/>
      </top>
      <bottom style="thick">
        <color indexed="60"/>
      </bottom>
      <diagonal/>
    </border>
    <border>
      <left style="thick">
        <color indexed="36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ck">
        <color indexed="36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ck">
        <color indexed="36"/>
      </left>
      <right style="thin">
        <color indexed="64"/>
      </right>
      <top style="hair">
        <color indexed="64"/>
      </top>
      <bottom style="thick">
        <color indexed="36"/>
      </bottom>
      <diagonal/>
    </border>
    <border>
      <left style="thick">
        <color indexed="36"/>
      </left>
      <right/>
      <top style="medium">
        <color indexed="64"/>
      </top>
      <bottom style="medium">
        <color indexed="64"/>
      </bottom>
      <diagonal/>
    </border>
    <border>
      <left/>
      <right style="thick">
        <color indexed="36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hair">
        <color indexed="64"/>
      </left>
      <right style="thick">
        <color indexed="64"/>
      </right>
      <top style="thick">
        <color indexed="64"/>
      </top>
      <bottom/>
      <diagonal/>
    </border>
    <border>
      <left style="hair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30"/>
      </left>
      <right style="thin">
        <color indexed="64"/>
      </right>
      <top style="thick">
        <color indexed="3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30"/>
      </top>
      <bottom style="thin">
        <color indexed="64"/>
      </bottom>
      <diagonal/>
    </border>
    <border>
      <left style="thin">
        <color indexed="64"/>
      </left>
      <right style="thick">
        <color indexed="30"/>
      </right>
      <top style="thick">
        <color indexed="30"/>
      </top>
      <bottom style="thin">
        <color indexed="64"/>
      </bottom>
      <diagonal/>
    </border>
    <border>
      <left style="thick">
        <color indexed="3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36"/>
      </top>
      <bottom style="thin">
        <color indexed="64"/>
      </bottom>
      <diagonal/>
    </border>
    <border>
      <left style="thick">
        <color indexed="36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36"/>
      </left>
      <right style="thin">
        <color indexed="64"/>
      </right>
      <top style="thick">
        <color indexed="36"/>
      </top>
      <bottom style="thin">
        <color indexed="64"/>
      </bottom>
      <diagonal/>
    </border>
    <border>
      <left style="thin">
        <color indexed="64"/>
      </left>
      <right style="thick">
        <color indexed="36"/>
      </right>
      <top style="thick">
        <color indexed="36"/>
      </top>
      <bottom style="thin">
        <color indexed="64"/>
      </bottom>
      <diagonal/>
    </border>
    <border>
      <left style="thick">
        <color indexed="36"/>
      </left>
      <right style="thin">
        <color indexed="64"/>
      </right>
      <top style="thin">
        <color indexed="64"/>
      </top>
      <bottom style="thick">
        <color indexed="36"/>
      </bottom>
      <diagonal/>
    </border>
    <border>
      <left style="thin">
        <color indexed="64"/>
      </left>
      <right style="thick">
        <color indexed="36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30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36"/>
      </top>
      <bottom style="thin">
        <color indexed="64"/>
      </bottom>
      <diagonal/>
    </border>
    <border>
      <left style="thin">
        <color indexed="64"/>
      </left>
      <right style="thick">
        <color indexed="30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30"/>
      </right>
      <top style="thin">
        <color indexed="64"/>
      </top>
      <bottom style="medium">
        <color indexed="64"/>
      </bottom>
      <diagonal/>
    </border>
    <border>
      <left style="thick">
        <color indexed="30"/>
      </left>
      <right style="thin">
        <color indexed="64"/>
      </right>
      <top style="thin">
        <color indexed="64"/>
      </top>
      <bottom style="thick">
        <color indexed="30"/>
      </bottom>
      <diagonal/>
    </border>
    <border>
      <left style="medium">
        <color indexed="64"/>
      </left>
      <right style="thick">
        <color indexed="57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ck">
        <color indexed="57"/>
      </left>
      <right/>
      <top style="thick">
        <color indexed="57"/>
      </top>
      <bottom/>
      <diagonal/>
    </border>
    <border>
      <left style="thick">
        <color rgb="FF00B050"/>
      </left>
      <right style="thin">
        <color indexed="64"/>
      </right>
      <top style="thick">
        <color rgb="FF00B050"/>
      </top>
      <bottom style="thin">
        <color indexed="64"/>
      </bottom>
      <diagonal/>
    </border>
    <border>
      <left style="thin">
        <color indexed="64"/>
      </left>
      <right/>
      <top style="thick">
        <color rgb="FF00B050"/>
      </top>
      <bottom style="thin">
        <color indexed="64"/>
      </bottom>
      <diagonal/>
    </border>
    <border>
      <left/>
      <right/>
      <top style="thick">
        <color rgb="FF00B050"/>
      </top>
      <bottom style="thin">
        <color indexed="64"/>
      </bottom>
      <diagonal/>
    </border>
    <border>
      <left/>
      <right style="medium">
        <color indexed="64"/>
      </right>
      <top style="thick">
        <color rgb="FF00B050"/>
      </top>
      <bottom style="thin">
        <color indexed="64"/>
      </bottom>
      <diagonal/>
    </border>
    <border>
      <left style="medium">
        <color indexed="64"/>
      </left>
      <right style="thick">
        <color rgb="FF00B050"/>
      </right>
      <top style="thick">
        <color rgb="FF00B050"/>
      </top>
      <bottom style="thin">
        <color indexed="64"/>
      </bottom>
      <diagonal/>
    </border>
    <border>
      <left style="thick">
        <color rgb="FF00B050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rgb="FF00B050"/>
      </right>
      <top style="thin">
        <color indexed="64"/>
      </top>
      <bottom style="medium">
        <color indexed="64"/>
      </bottom>
      <diagonal/>
    </border>
    <border>
      <left style="thick">
        <color rgb="FF00B050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ck">
        <color rgb="FF00B050"/>
      </right>
      <top style="hair">
        <color indexed="64"/>
      </top>
      <bottom style="hair">
        <color indexed="64"/>
      </bottom>
      <diagonal/>
    </border>
    <border>
      <left style="thick">
        <color rgb="FF00B050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57"/>
      </left>
      <right/>
      <top/>
      <bottom style="thin">
        <color indexed="64"/>
      </bottom>
      <diagonal/>
    </border>
    <border>
      <left style="thick">
        <color indexed="57"/>
      </left>
      <right style="thin">
        <color indexed="64"/>
      </right>
      <top style="thin">
        <color indexed="64"/>
      </top>
      <bottom/>
      <diagonal/>
    </border>
    <border>
      <left style="thick">
        <color rgb="FF00B050"/>
      </left>
      <right style="thin">
        <color indexed="64"/>
      </right>
      <top style="hair">
        <color indexed="64"/>
      </top>
      <bottom style="thick">
        <color rgb="FF00B050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ck">
        <color rgb="FF00B050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ck">
        <color rgb="FF00B050"/>
      </bottom>
      <diagonal/>
    </border>
    <border>
      <left style="medium">
        <color indexed="64"/>
      </left>
      <right style="thick">
        <color rgb="FF00B050"/>
      </right>
      <top style="hair">
        <color indexed="64"/>
      </top>
      <bottom style="thick">
        <color rgb="FF00B050"/>
      </bottom>
      <diagonal/>
    </border>
    <border>
      <left style="thick">
        <color indexed="57"/>
      </left>
      <right style="thin">
        <color indexed="64"/>
      </right>
      <top/>
      <bottom/>
      <diagonal/>
    </border>
    <border>
      <left style="thick">
        <color indexed="57"/>
      </left>
      <right style="thin">
        <color indexed="64"/>
      </right>
      <top/>
      <bottom style="thick">
        <color indexed="57"/>
      </bottom>
      <diagonal/>
    </border>
    <border>
      <left/>
      <right style="thick">
        <color indexed="57"/>
      </right>
      <top/>
      <bottom style="thick">
        <color indexed="57"/>
      </bottom>
      <diagonal/>
    </border>
    <border>
      <left style="thick">
        <color rgb="FF0070C0"/>
      </left>
      <right/>
      <top style="thick">
        <color rgb="FF0070C0"/>
      </top>
      <bottom/>
      <diagonal/>
    </border>
    <border>
      <left/>
      <right/>
      <top style="thick">
        <color rgb="FF0070C0"/>
      </top>
      <bottom/>
      <diagonal/>
    </border>
    <border>
      <left style="medium">
        <color indexed="64"/>
      </left>
      <right style="thin">
        <color indexed="64"/>
      </right>
      <top style="thick">
        <color rgb="FF0070C0"/>
      </top>
      <bottom style="thin">
        <color indexed="64"/>
      </bottom>
      <diagonal/>
    </border>
    <border>
      <left style="thin">
        <color indexed="64"/>
      </left>
      <right/>
      <top style="thick">
        <color rgb="FF0070C0"/>
      </top>
      <bottom style="thin">
        <color indexed="64"/>
      </bottom>
      <diagonal/>
    </border>
    <border>
      <left/>
      <right/>
      <top style="thick">
        <color rgb="FF0070C0"/>
      </top>
      <bottom style="thin">
        <color indexed="64"/>
      </bottom>
      <diagonal/>
    </border>
    <border>
      <left/>
      <right style="medium">
        <color indexed="64"/>
      </right>
      <top style="thick">
        <color rgb="FF0070C0"/>
      </top>
      <bottom style="thin">
        <color indexed="64"/>
      </bottom>
      <diagonal/>
    </border>
    <border>
      <left style="medium">
        <color indexed="64"/>
      </left>
      <right style="thick">
        <color rgb="FF0070C0"/>
      </right>
      <top style="thick">
        <color rgb="FF0070C0"/>
      </top>
      <bottom style="thin">
        <color indexed="64"/>
      </bottom>
      <diagonal/>
    </border>
    <border>
      <left style="thick">
        <color rgb="FF0070C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rgb="FF0070C0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rgb="FF0070C0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ck">
        <color rgb="FF0070C0"/>
      </right>
      <top style="hair">
        <color indexed="64"/>
      </top>
      <bottom style="hair">
        <color indexed="64"/>
      </bottom>
      <diagonal/>
    </border>
    <border>
      <left style="thick">
        <color rgb="FF0070C0"/>
      </left>
      <right/>
      <top/>
      <bottom/>
      <diagonal/>
    </border>
    <border>
      <left style="thick">
        <color rgb="FF0070C0"/>
      </left>
      <right/>
      <top/>
      <bottom style="thin">
        <color indexed="64"/>
      </bottom>
      <diagonal/>
    </border>
    <border>
      <left style="medium">
        <color indexed="64"/>
      </left>
      <right style="thick">
        <color rgb="FF0070C0"/>
      </right>
      <top style="hair">
        <color indexed="64"/>
      </top>
      <bottom style="medium">
        <color indexed="64"/>
      </bottom>
      <diagonal/>
    </border>
    <border>
      <left/>
      <right style="thick">
        <color rgb="FF0070C0"/>
      </right>
      <top/>
      <bottom/>
      <diagonal/>
    </border>
    <border>
      <left style="thick">
        <color rgb="FF0070C0"/>
      </left>
      <right style="thin">
        <color indexed="64"/>
      </right>
      <top style="thin">
        <color indexed="64"/>
      </top>
      <bottom style="thick">
        <color rgb="FF0070C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rgb="FF0070C0"/>
      </bottom>
      <diagonal/>
    </border>
    <border>
      <left/>
      <right/>
      <top/>
      <bottom style="thick">
        <color rgb="FF0070C0"/>
      </bottom>
      <diagonal/>
    </border>
    <border>
      <left/>
      <right style="thick">
        <color rgb="FF0070C0"/>
      </right>
      <top/>
      <bottom style="thick">
        <color rgb="FF0070C0"/>
      </bottom>
      <diagonal/>
    </border>
    <border>
      <left style="thick">
        <color indexed="36"/>
      </left>
      <right/>
      <top style="thick">
        <color indexed="36"/>
      </top>
      <bottom/>
      <diagonal/>
    </border>
    <border>
      <left style="thick">
        <color rgb="FF7030A0"/>
      </left>
      <right style="thin">
        <color indexed="64"/>
      </right>
      <top style="thick">
        <color rgb="FF7030A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rgb="FF7030A0"/>
      </top>
      <bottom style="thin">
        <color indexed="64"/>
      </bottom>
      <diagonal/>
    </border>
    <border>
      <left style="thin">
        <color indexed="64"/>
      </left>
      <right style="thick">
        <color rgb="FF7030A0"/>
      </right>
      <top style="thick">
        <color rgb="FF7030A0"/>
      </top>
      <bottom style="thin">
        <color indexed="64"/>
      </bottom>
      <diagonal/>
    </border>
    <border>
      <left style="thick">
        <color rgb="FF7030A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rgb="FF7030A0"/>
      </right>
      <top style="thin">
        <color indexed="64"/>
      </top>
      <bottom style="thin">
        <color indexed="64"/>
      </bottom>
      <diagonal/>
    </border>
    <border>
      <left style="thick">
        <color rgb="FF7030A0"/>
      </left>
      <right style="thin">
        <color indexed="64"/>
      </right>
      <top style="thin">
        <color indexed="64"/>
      </top>
      <bottom style="thick">
        <color rgb="FF7030A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rgb="FF7030A0"/>
      </bottom>
      <diagonal/>
    </border>
    <border>
      <left style="thin">
        <color indexed="64"/>
      </left>
      <right style="thick">
        <color rgb="FF7030A0"/>
      </right>
      <top style="thin">
        <color indexed="64"/>
      </top>
      <bottom style="thick">
        <color rgb="FF7030A0"/>
      </bottom>
      <diagonal/>
    </border>
    <border>
      <left style="medium">
        <color rgb="FF00B050"/>
      </left>
      <right style="thin">
        <color indexed="64"/>
      </right>
      <top style="medium">
        <color rgb="FF00B050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B050"/>
      </top>
      <bottom style="hair">
        <color indexed="64"/>
      </bottom>
      <diagonal/>
    </border>
    <border>
      <left style="thin">
        <color indexed="64"/>
      </left>
      <right style="medium">
        <color rgb="FF00B050"/>
      </right>
      <top style="medium">
        <color rgb="FF00B050"/>
      </top>
      <bottom style="hair">
        <color indexed="64"/>
      </bottom>
      <diagonal/>
    </border>
    <border>
      <left style="medium">
        <color rgb="FF00B050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rgb="FF00B050"/>
      </right>
      <top style="hair">
        <color indexed="64"/>
      </top>
      <bottom style="hair">
        <color indexed="64"/>
      </bottom>
      <diagonal/>
    </border>
    <border>
      <left/>
      <right style="thick">
        <color rgb="FF00B050"/>
      </right>
      <top style="medium">
        <color indexed="64"/>
      </top>
      <bottom style="hair">
        <color indexed="64"/>
      </bottom>
      <diagonal/>
    </border>
    <border>
      <left/>
      <right/>
      <top/>
      <bottom style="thick">
        <color rgb="FF00B050"/>
      </bottom>
      <diagonal/>
    </border>
    <border>
      <left/>
      <right style="thick">
        <color rgb="FF00B050"/>
      </right>
      <top/>
      <bottom style="thick">
        <color rgb="FF00B050"/>
      </bottom>
      <diagonal/>
    </border>
    <border>
      <left style="medium">
        <color rgb="FF00B050"/>
      </left>
      <right style="thin">
        <color indexed="64"/>
      </right>
      <top style="hair">
        <color indexed="64"/>
      </top>
      <bottom style="medium">
        <color rgb="FF00B050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rgb="FF00B050"/>
      </bottom>
      <diagonal/>
    </border>
    <border>
      <left style="thin">
        <color indexed="64"/>
      </left>
      <right style="medium">
        <color rgb="FF00B050"/>
      </right>
      <top style="hair">
        <color indexed="64"/>
      </top>
      <bottom style="medium">
        <color rgb="FF00B050"/>
      </bottom>
      <diagonal/>
    </border>
    <border>
      <left/>
      <right style="thick">
        <color rgb="FF00B050"/>
      </right>
      <top style="thick">
        <color rgb="FF00B050"/>
      </top>
      <bottom/>
      <diagonal/>
    </border>
    <border>
      <left/>
      <right style="thick">
        <color rgb="FF00B05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rgb="FF00B050"/>
      </bottom>
      <diagonal/>
    </border>
    <border>
      <left/>
      <right/>
      <top style="thick">
        <color rgb="FF00B050"/>
      </top>
      <bottom/>
      <diagonal/>
    </border>
    <border>
      <left style="medium">
        <color rgb="FF0070C0"/>
      </left>
      <right style="thin">
        <color indexed="64"/>
      </right>
      <top style="medium">
        <color rgb="FF0070C0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70C0"/>
      </top>
      <bottom style="hair">
        <color indexed="64"/>
      </bottom>
      <diagonal/>
    </border>
    <border>
      <left style="thin">
        <color indexed="64"/>
      </left>
      <right style="medium">
        <color rgb="FF0070C0"/>
      </right>
      <top style="medium">
        <color rgb="FF0070C0"/>
      </top>
      <bottom/>
      <diagonal/>
    </border>
    <border>
      <left style="medium">
        <color rgb="FF0070C0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rgb="FF0070C0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rgb="FF0070C0"/>
      </right>
      <top/>
      <bottom style="hair">
        <color indexed="64"/>
      </bottom>
      <diagonal/>
    </border>
    <border>
      <left style="thin">
        <color indexed="64"/>
      </left>
      <right style="medium">
        <color rgb="FF0070C0"/>
      </right>
      <top/>
      <bottom/>
      <diagonal/>
    </border>
    <border>
      <left style="medium">
        <color rgb="FF0070C0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rgb="FF0070C0"/>
      </left>
      <right style="thin">
        <color indexed="64"/>
      </right>
      <top style="hair">
        <color indexed="64"/>
      </top>
      <bottom style="medium">
        <color rgb="FF0070C0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rgb="FF0070C0"/>
      </bottom>
      <diagonal/>
    </border>
    <border>
      <left style="thin">
        <color indexed="64"/>
      </left>
      <right style="medium">
        <color rgb="FF0070C0"/>
      </right>
      <top style="hair">
        <color indexed="64"/>
      </top>
      <bottom style="medium">
        <color rgb="FF0070C0"/>
      </bottom>
      <diagonal/>
    </border>
    <border>
      <left style="medium">
        <color rgb="FF7030A0"/>
      </left>
      <right style="thin">
        <color indexed="64"/>
      </right>
      <top style="medium">
        <color rgb="FF7030A0"/>
      </top>
      <bottom/>
      <diagonal/>
    </border>
    <border>
      <left style="thin">
        <color indexed="64"/>
      </left>
      <right style="thin">
        <color indexed="64"/>
      </right>
      <top style="medium">
        <color rgb="FF7030A0"/>
      </top>
      <bottom/>
      <diagonal/>
    </border>
    <border>
      <left style="thin">
        <color indexed="64"/>
      </left>
      <right style="medium">
        <color rgb="FF7030A0"/>
      </right>
      <top style="medium">
        <color rgb="FF7030A0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rgb="FF7030A0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rgb="FF7030A0"/>
      </right>
      <top/>
      <bottom style="hair">
        <color indexed="64"/>
      </bottom>
      <diagonal/>
    </border>
    <border>
      <left style="medium">
        <color rgb="FF7030A0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rgb="FF7030A0"/>
      </right>
      <top/>
      <bottom/>
      <diagonal/>
    </border>
    <border>
      <left style="thin">
        <color indexed="64"/>
      </left>
      <right style="medium">
        <color rgb="FF7030A0"/>
      </right>
      <top style="hair">
        <color indexed="64"/>
      </top>
      <bottom style="hair">
        <color indexed="64"/>
      </bottom>
      <diagonal/>
    </border>
    <border>
      <left style="medium">
        <color rgb="FF7030A0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rgb="FF7030A0"/>
      </bottom>
      <diagonal/>
    </border>
    <border>
      <left style="thin">
        <color indexed="64"/>
      </left>
      <right style="medium">
        <color rgb="FF7030A0"/>
      </right>
      <top/>
      <bottom style="medium">
        <color rgb="FF7030A0"/>
      </bottom>
      <diagonal/>
    </border>
    <border>
      <left/>
      <right/>
      <top/>
      <bottom style="thick">
        <color rgb="FF7030A0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ck">
        <color rgb="FF7030A0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ck">
        <color rgb="FF7030A0"/>
      </bottom>
      <diagonal/>
    </border>
    <border>
      <left style="thin">
        <color indexed="64"/>
      </left>
      <right/>
      <top/>
      <bottom style="thick">
        <color rgb="FF7030A0"/>
      </bottom>
      <diagonal/>
    </border>
    <border>
      <left/>
      <right style="thin">
        <color indexed="64"/>
      </right>
      <top/>
      <bottom style="thick">
        <color rgb="FF7030A0"/>
      </bottom>
      <diagonal/>
    </border>
    <border>
      <left style="thin">
        <color indexed="64"/>
      </left>
      <right style="thick">
        <color indexed="36"/>
      </right>
      <top style="hair">
        <color indexed="64"/>
      </top>
      <bottom style="thick">
        <color rgb="FF7030A0"/>
      </bottom>
      <diagonal/>
    </border>
    <border>
      <left/>
      <right/>
      <top style="medium">
        <color rgb="FF7030A0"/>
      </top>
      <bottom/>
      <diagonal/>
    </border>
    <border>
      <left/>
      <right/>
      <top style="thick">
        <color rgb="FF7030A0"/>
      </top>
      <bottom/>
      <diagonal/>
    </border>
  </borders>
  <cellStyleXfs count="45">
    <xf numFmtId="0" fontId="0" fillId="0" borderId="0"/>
    <xf numFmtId="0" fontId="2" fillId="0" borderId="1">
      <alignment horizontal="right" vertical="center"/>
    </xf>
    <xf numFmtId="0" fontId="16" fillId="11" borderId="1">
      <alignment horizontal="center" vertical="center"/>
    </xf>
    <xf numFmtId="0" fontId="3" fillId="11" borderId="1">
      <alignment horizontal="center" vertical="center"/>
    </xf>
    <xf numFmtId="0" fontId="3" fillId="11" borderId="1">
      <alignment horizontal="center" vertical="center"/>
    </xf>
    <xf numFmtId="0" fontId="2" fillId="0" borderId="1">
      <alignment horizontal="right" vertical="center"/>
    </xf>
    <xf numFmtId="0" fontId="16" fillId="11" borderId="1">
      <alignment horizontal="left" vertical="center"/>
    </xf>
    <xf numFmtId="0" fontId="3" fillId="11" borderId="1">
      <alignment horizontal="left" vertical="center"/>
    </xf>
    <xf numFmtId="0" fontId="3" fillId="11" borderId="1">
      <alignment horizontal="left" vertical="center"/>
    </xf>
    <xf numFmtId="0" fontId="16" fillId="11" borderId="1">
      <alignment horizontal="center" vertical="center"/>
    </xf>
    <xf numFmtId="0" fontId="3" fillId="11" borderId="1">
      <alignment horizontal="center" vertical="center"/>
    </xf>
    <xf numFmtId="0" fontId="3" fillId="11" borderId="1">
      <alignment horizontal="center" vertical="center"/>
    </xf>
    <xf numFmtId="0" fontId="17" fillId="11" borderId="1">
      <alignment horizontal="center" vertical="center"/>
    </xf>
    <xf numFmtId="0" fontId="2" fillId="2" borderId="1"/>
    <xf numFmtId="0" fontId="16" fillId="0" borderId="1">
      <alignment horizontal="left" vertical="top"/>
    </xf>
    <xf numFmtId="0" fontId="3" fillId="0" borderId="1">
      <alignment horizontal="left" vertical="top"/>
    </xf>
    <xf numFmtId="0" fontId="3" fillId="0" borderId="1">
      <alignment horizontal="left" vertical="top"/>
    </xf>
    <xf numFmtId="0" fontId="16" fillId="12" borderId="1"/>
    <xf numFmtId="0" fontId="3" fillId="12" borderId="1"/>
    <xf numFmtId="0" fontId="3" fillId="12" borderId="1"/>
    <xf numFmtId="0" fontId="16" fillId="0" borderId="1">
      <alignment horizontal="left" vertical="center"/>
    </xf>
    <xf numFmtId="0" fontId="3" fillId="0" borderId="1">
      <alignment horizontal="left" vertical="center"/>
    </xf>
    <xf numFmtId="0" fontId="3" fillId="0" borderId="1">
      <alignment horizontal="left" vertical="center"/>
    </xf>
    <xf numFmtId="0" fontId="2" fillId="13" borderId="1"/>
    <xf numFmtId="0" fontId="2" fillId="0" borderId="1">
      <alignment horizontal="right" vertical="center"/>
    </xf>
    <xf numFmtId="0" fontId="2" fillId="14" borderId="1">
      <alignment horizontal="right" vertical="center"/>
    </xf>
    <xf numFmtId="0" fontId="2" fillId="0" borderId="1">
      <alignment horizontal="center" vertical="center"/>
    </xf>
    <xf numFmtId="0" fontId="17" fillId="15" borderId="1"/>
    <xf numFmtId="0" fontId="17" fillId="16" borderId="1"/>
    <xf numFmtId="0" fontId="17" fillId="0" borderId="1">
      <alignment horizontal="center" vertical="center" wrapText="1"/>
    </xf>
    <xf numFmtId="0" fontId="18" fillId="11" borderId="1">
      <alignment horizontal="left" vertical="center" indent="1"/>
    </xf>
    <xf numFmtId="0" fontId="103" fillId="0" borderId="1"/>
    <xf numFmtId="0" fontId="16" fillId="11" borderId="1">
      <alignment horizontal="left" vertical="center"/>
    </xf>
    <xf numFmtId="0" fontId="3" fillId="11" borderId="1">
      <alignment horizontal="left" vertical="center"/>
    </xf>
    <xf numFmtId="0" fontId="3" fillId="11" borderId="1">
      <alignment horizontal="left" vertical="center"/>
    </xf>
    <xf numFmtId="0" fontId="17" fillId="11" borderId="1">
      <alignment horizontal="center" vertical="center"/>
    </xf>
    <xf numFmtId="0" fontId="4" fillId="15" borderId="1">
      <alignment horizontal="center" vertical="center"/>
    </xf>
    <xf numFmtId="0" fontId="4" fillId="16" borderId="1">
      <alignment horizontal="center" vertical="center"/>
    </xf>
    <xf numFmtId="0" fontId="4" fillId="15" borderId="1">
      <alignment horizontal="left" vertical="center"/>
    </xf>
    <xf numFmtId="0" fontId="4" fillId="16" borderId="1">
      <alignment horizontal="left" vertical="center"/>
    </xf>
    <xf numFmtId="0" fontId="104" fillId="0" borderId="1"/>
    <xf numFmtId="0" fontId="3" fillId="0" borderId="0"/>
    <xf numFmtId="0" fontId="3" fillId="0" borderId="0"/>
    <xf numFmtId="9" fontId="170" fillId="0" borderId="0" applyFont="0" applyFill="0" applyBorder="0" applyAlignment="0" applyProtection="0"/>
    <xf numFmtId="0" fontId="3" fillId="0" borderId="0"/>
  </cellStyleXfs>
  <cellXfs count="2162">
    <xf numFmtId="0" fontId="0" fillId="0" borderId="0" xfId="0"/>
    <xf numFmtId="0" fontId="3" fillId="0" borderId="0" xfId="0" applyFont="1"/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/>
    <xf numFmtId="0" fontId="7" fillId="0" borderId="0" xfId="0" applyFont="1" applyFill="1"/>
    <xf numFmtId="0" fontId="7" fillId="0" borderId="0" xfId="0" applyFont="1" applyFill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/>
    <xf numFmtId="0" fontId="6" fillId="0" borderId="0" xfId="0" applyFont="1"/>
    <xf numFmtId="0" fontId="0" fillId="0" borderId="0" xfId="0" applyFill="1"/>
    <xf numFmtId="0" fontId="8" fillId="0" borderId="0" xfId="0" applyFont="1" applyBorder="1"/>
    <xf numFmtId="0" fontId="8" fillId="0" borderId="0" xfId="0" applyFont="1" applyBorder="1" applyAlignment="1">
      <alignment horizontal="center"/>
    </xf>
    <xf numFmtId="0" fontId="8" fillId="0" borderId="0" xfId="0" applyFont="1" applyFill="1"/>
    <xf numFmtId="0" fontId="37" fillId="0" borderId="0" xfId="0" applyFont="1" applyFill="1"/>
    <xf numFmtId="0" fontId="11" fillId="0" borderId="0" xfId="0" applyFont="1"/>
    <xf numFmtId="0" fontId="38" fillId="0" borderId="2" xfId="0" applyFont="1" applyBorder="1" applyAlignment="1">
      <alignment horizontal="center" vertical="top"/>
    </xf>
    <xf numFmtId="0" fontId="39" fillId="0" borderId="0" xfId="0" applyFont="1"/>
    <xf numFmtId="0" fontId="40" fillId="0" borderId="3" xfId="0" applyFont="1" applyBorder="1" applyAlignment="1">
      <alignment horizontal="center"/>
    </xf>
    <xf numFmtId="0" fontId="41" fillId="0" borderId="0" xfId="0" applyFont="1"/>
    <xf numFmtId="0" fontId="38" fillId="0" borderId="4" xfId="0" applyFont="1" applyBorder="1" applyAlignment="1">
      <alignment horizontal="center" vertical="top"/>
    </xf>
    <xf numFmtId="0" fontId="10" fillId="0" borderId="5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40" fillId="0" borderId="7" xfId="0" applyFont="1" applyBorder="1" applyAlignment="1">
      <alignment horizontal="center"/>
    </xf>
    <xf numFmtId="0" fontId="38" fillId="0" borderId="8" xfId="0" applyFont="1" applyBorder="1" applyAlignment="1">
      <alignment horizontal="center" vertical="top"/>
    </xf>
    <xf numFmtId="0" fontId="38" fillId="0" borderId="6" xfId="0" applyFont="1" applyBorder="1" applyAlignment="1">
      <alignment horizontal="center" vertical="top"/>
    </xf>
    <xf numFmtId="0" fontId="10" fillId="0" borderId="9" xfId="0" applyFont="1" applyBorder="1" applyAlignment="1">
      <alignment horizontal="center"/>
    </xf>
    <xf numFmtId="0" fontId="8" fillId="0" borderId="0" xfId="0" applyFont="1" applyFill="1" applyAlignment="1">
      <alignment horizontal="center"/>
    </xf>
    <xf numFmtId="0" fontId="6" fillId="0" borderId="0" xfId="41" applyFont="1"/>
    <xf numFmtId="0" fontId="6" fillId="0" borderId="0" xfId="0" applyFont="1" applyAlignment="1">
      <alignment horizontal="center"/>
    </xf>
    <xf numFmtId="0" fontId="9" fillId="0" borderId="0" xfId="0" applyFont="1" applyFill="1"/>
    <xf numFmtId="0" fontId="45" fillId="0" borderId="0" xfId="0" applyFont="1" applyFill="1"/>
    <xf numFmtId="0" fontId="6" fillId="0" borderId="0" xfId="0" applyFont="1" applyFill="1"/>
    <xf numFmtId="0" fontId="6" fillId="0" borderId="0" xfId="0" applyFont="1" applyBorder="1"/>
    <xf numFmtId="0" fontId="13" fillId="0" borderId="10" xfId="41" applyFont="1" applyFill="1" applyBorder="1"/>
    <xf numFmtId="0" fontId="6" fillId="0" borderId="10" xfId="41" applyFont="1" applyFill="1" applyBorder="1" applyAlignment="1">
      <alignment horizontal="center"/>
    </xf>
    <xf numFmtId="0" fontId="8" fillId="0" borderId="10" xfId="41" applyFont="1" applyFill="1" applyBorder="1" applyAlignment="1">
      <alignment horizontal="center"/>
    </xf>
    <xf numFmtId="0" fontId="6" fillId="0" borderId="11" xfId="41" applyFont="1" applyFill="1" applyBorder="1" applyAlignment="1">
      <alignment horizontal="center"/>
    </xf>
    <xf numFmtId="0" fontId="8" fillId="0" borderId="11" xfId="41" applyFont="1" applyFill="1" applyBorder="1" applyAlignment="1">
      <alignment horizontal="center"/>
    </xf>
    <xf numFmtId="0" fontId="9" fillId="5" borderId="12" xfId="41" applyFont="1" applyFill="1" applyBorder="1" applyAlignment="1">
      <alignment horizontal="center"/>
    </xf>
    <xf numFmtId="0" fontId="13" fillId="5" borderId="10" xfId="41" applyFont="1" applyFill="1" applyBorder="1" applyAlignment="1">
      <alignment horizontal="left"/>
    </xf>
    <xf numFmtId="0" fontId="8" fillId="5" borderId="10" xfId="41" applyFont="1" applyFill="1" applyBorder="1" applyAlignment="1">
      <alignment horizontal="center"/>
    </xf>
    <xf numFmtId="1" fontId="6" fillId="5" borderId="10" xfId="41" applyNumberFormat="1" applyFont="1" applyFill="1" applyBorder="1" applyAlignment="1">
      <alignment horizontal="center"/>
    </xf>
    <xf numFmtId="0" fontId="9" fillId="0" borderId="12" xfId="41" applyFont="1" applyFill="1" applyBorder="1" applyAlignment="1">
      <alignment horizontal="center"/>
    </xf>
    <xf numFmtId="1" fontId="8" fillId="0" borderId="10" xfId="41" applyNumberFormat="1" applyFont="1" applyFill="1" applyBorder="1" applyAlignment="1">
      <alignment horizontal="center"/>
    </xf>
    <xf numFmtId="1" fontId="7" fillId="0" borderId="10" xfId="41" applyNumberFormat="1" applyFont="1" applyFill="1" applyBorder="1" applyAlignment="1">
      <alignment horizontal="center"/>
    </xf>
    <xf numFmtId="1" fontId="8" fillId="0" borderId="11" xfId="41" applyNumberFormat="1" applyFont="1" applyFill="1" applyBorder="1" applyAlignment="1">
      <alignment horizontal="center"/>
    </xf>
    <xf numFmtId="0" fontId="8" fillId="2" borderId="13" xfId="41" applyFont="1" applyFill="1" applyBorder="1" applyAlignment="1">
      <alignment horizontal="center"/>
    </xf>
    <xf numFmtId="0" fontId="8" fillId="2" borderId="10" xfId="41" applyFont="1" applyFill="1" applyBorder="1" applyAlignment="1">
      <alignment horizontal="center"/>
    </xf>
    <xf numFmtId="0" fontId="43" fillId="0" borderId="14" xfId="41" applyFont="1" applyFill="1" applyBorder="1" applyAlignment="1">
      <alignment horizontal="center"/>
    </xf>
    <xf numFmtId="49" fontId="44" fillId="0" borderId="13" xfId="41" applyNumberFormat="1" applyFont="1" applyFill="1" applyBorder="1" applyAlignment="1">
      <alignment horizontal="center"/>
    </xf>
    <xf numFmtId="0" fontId="43" fillId="0" borderId="12" xfId="41" applyFont="1" applyFill="1" applyBorder="1" applyAlignment="1">
      <alignment horizontal="center"/>
    </xf>
    <xf numFmtId="49" fontId="44" fillId="0" borderId="10" xfId="41" applyNumberFormat="1" applyFont="1" applyFill="1" applyBorder="1" applyAlignment="1">
      <alignment horizontal="center"/>
    </xf>
    <xf numFmtId="0" fontId="48" fillId="0" borderId="10" xfId="41" applyFont="1" applyFill="1" applyBorder="1" applyAlignment="1">
      <alignment horizontal="center"/>
    </xf>
    <xf numFmtId="0" fontId="43" fillId="0" borderId="15" xfId="41" applyFont="1" applyFill="1" applyBorder="1" applyAlignment="1">
      <alignment horizontal="center"/>
    </xf>
    <xf numFmtId="0" fontId="49" fillId="0" borderId="11" xfId="41" applyFont="1" applyFill="1" applyBorder="1"/>
    <xf numFmtId="49" fontId="44" fillId="0" borderId="11" xfId="41" applyNumberFormat="1" applyFont="1" applyFill="1" applyBorder="1" applyAlignment="1">
      <alignment horizontal="center"/>
    </xf>
    <xf numFmtId="1" fontId="48" fillId="0" borderId="13" xfId="41" applyNumberFormat="1" applyFont="1" applyFill="1" applyBorder="1" applyAlignment="1">
      <alignment horizontal="center"/>
    </xf>
    <xf numFmtId="1" fontId="48" fillId="0" borderId="10" xfId="41" applyNumberFormat="1" applyFont="1" applyFill="1" applyBorder="1" applyAlignment="1">
      <alignment horizontal="center"/>
    </xf>
    <xf numFmtId="1" fontId="48" fillId="0" borderId="11" xfId="41" applyNumberFormat="1" applyFont="1" applyFill="1" applyBorder="1" applyAlignment="1">
      <alignment horizontal="center"/>
    </xf>
    <xf numFmtId="0" fontId="49" fillId="0" borderId="1" xfId="41" applyFont="1" applyFill="1" applyBorder="1"/>
    <xf numFmtId="0" fontId="14" fillId="0" borderId="0" xfId="0" applyFont="1" applyFill="1" applyAlignment="1">
      <alignment horizontal="center"/>
    </xf>
    <xf numFmtId="0" fontId="6" fillId="0" borderId="0" xfId="41" applyFont="1" applyFill="1"/>
    <xf numFmtId="0" fontId="12" fillId="0" borderId="0" xfId="41" applyFont="1" applyFill="1"/>
    <xf numFmtId="0" fontId="6" fillId="0" borderId="0" xfId="41" applyFont="1" applyFill="1" applyAlignment="1">
      <alignment horizontal="center"/>
    </xf>
    <xf numFmtId="0" fontId="37" fillId="0" borderId="0" xfId="41" applyFont="1"/>
    <xf numFmtId="0" fontId="8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center"/>
    </xf>
    <xf numFmtId="0" fontId="48" fillId="0" borderId="1" xfId="41" applyFont="1" applyFill="1" applyBorder="1" applyAlignment="1">
      <alignment horizontal="left"/>
    </xf>
    <xf numFmtId="0" fontId="14" fillId="0" borderId="0" xfId="0" applyFont="1" applyFill="1" applyAlignment="1">
      <alignment horizontal="left"/>
    </xf>
    <xf numFmtId="0" fontId="48" fillId="0" borderId="1" xfId="0" applyFont="1" applyFill="1" applyBorder="1" applyAlignment="1">
      <alignment horizontal="left"/>
    </xf>
    <xf numFmtId="1" fontId="48" fillId="2" borderId="11" xfId="41" applyNumberFormat="1" applyFont="1" applyFill="1" applyBorder="1" applyAlignment="1">
      <alignment horizontal="center"/>
    </xf>
    <xf numFmtId="1" fontId="48" fillId="2" borderId="13" xfId="41" applyNumberFormat="1" applyFont="1" applyFill="1" applyBorder="1" applyAlignment="1">
      <alignment horizontal="center"/>
    </xf>
    <xf numFmtId="0" fontId="9" fillId="0" borderId="0" xfId="41" applyFont="1" applyFill="1"/>
    <xf numFmtId="0" fontId="48" fillId="0" borderId="1" xfId="0" applyFont="1" applyFill="1" applyBorder="1" applyAlignment="1">
      <alignment horizontal="center"/>
    </xf>
    <xf numFmtId="0" fontId="50" fillId="0" borderId="0" xfId="0" applyFont="1"/>
    <xf numFmtId="0" fontId="48" fillId="0" borderId="1" xfId="0" applyFont="1" applyFill="1" applyBorder="1"/>
    <xf numFmtId="0" fontId="50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44" fillId="0" borderId="0" xfId="0" applyFont="1" applyFill="1"/>
    <xf numFmtId="0" fontId="8" fillId="0" borderId="0" xfId="0" applyFont="1" applyAlignment="1">
      <alignment horizontal="left"/>
    </xf>
    <xf numFmtId="0" fontId="7" fillId="0" borderId="0" xfId="0" applyFont="1" applyAlignment="1">
      <alignment horizontal="center" vertical="center"/>
    </xf>
    <xf numFmtId="0" fontId="48" fillId="0" borderId="1" xfId="41" applyFont="1" applyFill="1" applyBorder="1"/>
    <xf numFmtId="0" fontId="48" fillId="0" borderId="0" xfId="0" applyFont="1" applyFill="1"/>
    <xf numFmtId="0" fontId="48" fillId="0" borderId="13" xfId="41" applyFont="1" applyFill="1" applyBorder="1" applyAlignment="1">
      <alignment horizontal="center"/>
    </xf>
    <xf numFmtId="1" fontId="48" fillId="2" borderId="10" xfId="41" applyNumberFormat="1" applyFont="1" applyFill="1" applyBorder="1" applyAlignment="1">
      <alignment horizontal="center"/>
    </xf>
    <xf numFmtId="0" fontId="51" fillId="0" borderId="16" xfId="0" applyFont="1" applyFill="1" applyBorder="1" applyAlignment="1">
      <alignment horizontal="center"/>
    </xf>
    <xf numFmtId="0" fontId="52" fillId="0" borderId="16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55" fillId="0" borderId="0" xfId="0" applyFont="1" applyFill="1" applyBorder="1" applyAlignment="1">
      <alignment horizontal="center" wrapText="1"/>
    </xf>
    <xf numFmtId="0" fontId="48" fillId="0" borderId="0" xfId="0" applyFont="1" applyFill="1" applyBorder="1" applyAlignment="1">
      <alignment horizontal="left" wrapText="1"/>
    </xf>
    <xf numFmtId="0" fontId="48" fillId="0" borderId="0" xfId="0" applyFont="1" applyFill="1" applyBorder="1" applyAlignment="1">
      <alignment horizontal="center" wrapText="1"/>
    </xf>
    <xf numFmtId="0" fontId="48" fillId="0" borderId="0" xfId="0" applyFont="1" applyFill="1" applyBorder="1" applyAlignment="1">
      <alignment horizontal="center"/>
    </xf>
    <xf numFmtId="1" fontId="55" fillId="0" borderId="0" xfId="0" applyNumberFormat="1" applyFont="1" applyFill="1" applyBorder="1" applyAlignment="1">
      <alignment horizontal="center" wrapText="1"/>
    </xf>
    <xf numFmtId="0" fontId="6" fillId="0" borderId="1" xfId="0" applyFont="1" applyFill="1" applyBorder="1" applyAlignment="1">
      <alignment horizontal="left" wrapText="1"/>
    </xf>
    <xf numFmtId="49" fontId="48" fillId="0" borderId="1" xfId="41" applyNumberFormat="1" applyFont="1" applyFill="1" applyBorder="1" applyAlignment="1">
      <alignment horizontal="center"/>
    </xf>
    <xf numFmtId="0" fontId="48" fillId="6" borderId="1" xfId="41" applyFont="1" applyFill="1" applyBorder="1" applyAlignment="1">
      <alignment horizontal="left"/>
    </xf>
    <xf numFmtId="0" fontId="48" fillId="6" borderId="1" xfId="0" applyFont="1" applyFill="1" applyBorder="1" applyAlignment="1">
      <alignment horizontal="left"/>
    </xf>
    <xf numFmtId="0" fontId="48" fillId="6" borderId="1" xfId="0" applyFont="1" applyFill="1" applyBorder="1" applyAlignment="1">
      <alignment horizontal="left" wrapText="1"/>
    </xf>
    <xf numFmtId="164" fontId="55" fillId="0" borderId="1" xfId="41" applyNumberFormat="1" applyFont="1" applyFill="1" applyBorder="1" applyAlignment="1">
      <alignment horizontal="center"/>
    </xf>
    <xf numFmtId="0" fontId="48" fillId="0" borderId="11" xfId="41" applyFont="1" applyFill="1" applyBorder="1" applyAlignment="1">
      <alignment horizontal="center"/>
    </xf>
    <xf numFmtId="164" fontId="55" fillId="0" borderId="1" xfId="0" applyNumberFormat="1" applyFont="1" applyFill="1" applyBorder="1" applyAlignment="1">
      <alignment horizontal="center"/>
    </xf>
    <xf numFmtId="49" fontId="48" fillId="0" borderId="17" xfId="41" applyNumberFormat="1" applyFont="1" applyFill="1" applyBorder="1" applyAlignment="1">
      <alignment horizontal="center"/>
    </xf>
    <xf numFmtId="0" fontId="48" fillId="0" borderId="17" xfId="41" applyFont="1" applyFill="1" applyBorder="1" applyAlignment="1">
      <alignment horizontal="left"/>
    </xf>
    <xf numFmtId="164" fontId="55" fillId="0" borderId="17" xfId="41" applyNumberFormat="1" applyFont="1" applyFill="1" applyBorder="1" applyAlignment="1">
      <alignment horizontal="center"/>
    </xf>
    <xf numFmtId="49" fontId="48" fillId="6" borderId="18" xfId="41" applyNumberFormat="1" applyFont="1" applyFill="1" applyBorder="1" applyAlignment="1">
      <alignment horizontal="center"/>
    </xf>
    <xf numFmtId="0" fontId="48" fillId="6" borderId="19" xfId="41" applyFont="1" applyFill="1" applyBorder="1" applyAlignment="1">
      <alignment horizontal="left"/>
    </xf>
    <xf numFmtId="164" fontId="55" fillId="6" borderId="20" xfId="0" applyNumberFormat="1" applyFont="1" applyFill="1" applyBorder="1" applyAlignment="1">
      <alignment horizontal="center"/>
    </xf>
    <xf numFmtId="49" fontId="48" fillId="6" borderId="21" xfId="41" applyNumberFormat="1" applyFont="1" applyFill="1" applyBorder="1" applyAlignment="1">
      <alignment horizontal="center"/>
    </xf>
    <xf numFmtId="164" fontId="55" fillId="6" borderId="22" xfId="41" applyNumberFormat="1" applyFont="1" applyFill="1" applyBorder="1" applyAlignment="1">
      <alignment horizontal="center"/>
    </xf>
    <xf numFmtId="164" fontId="55" fillId="6" borderId="22" xfId="0" applyNumberFormat="1" applyFont="1" applyFill="1" applyBorder="1" applyAlignment="1">
      <alignment horizontal="center"/>
    </xf>
    <xf numFmtId="49" fontId="48" fillId="6" borderId="23" xfId="41" applyNumberFormat="1" applyFont="1" applyFill="1" applyBorder="1" applyAlignment="1">
      <alignment horizontal="center"/>
    </xf>
    <xf numFmtId="0" fontId="48" fillId="6" borderId="16" xfId="41" applyFont="1" applyFill="1" applyBorder="1" applyAlignment="1">
      <alignment horizontal="left"/>
    </xf>
    <xf numFmtId="164" fontId="55" fillId="6" borderId="24" xfId="41" applyNumberFormat="1" applyFont="1" applyFill="1" applyBorder="1" applyAlignment="1">
      <alignment horizontal="center"/>
    </xf>
    <xf numFmtId="0" fontId="48" fillId="6" borderId="1" xfId="0" applyFont="1" applyFill="1" applyBorder="1"/>
    <xf numFmtId="0" fontId="48" fillId="6" borderId="1" xfId="41" applyFont="1" applyFill="1" applyBorder="1"/>
    <xf numFmtId="0" fontId="48" fillId="0" borderId="0" xfId="0" applyFont="1" applyFill="1" applyAlignment="1">
      <alignment horizontal="center"/>
    </xf>
    <xf numFmtId="0" fontId="44" fillId="0" borderId="0" xfId="0" applyFont="1"/>
    <xf numFmtId="0" fontId="44" fillId="0" borderId="0" xfId="41" applyFont="1"/>
    <xf numFmtId="0" fontId="48" fillId="0" borderId="0" xfId="0" applyFont="1"/>
    <xf numFmtId="0" fontId="55" fillId="0" borderId="0" xfId="0" applyFont="1"/>
    <xf numFmtId="0" fontId="44" fillId="4" borderId="0" xfId="0" applyFont="1" applyFill="1"/>
    <xf numFmtId="0" fontId="43" fillId="0" borderId="0" xfId="41" applyFont="1"/>
    <xf numFmtId="164" fontId="43" fillId="0" borderId="1" xfId="41" applyNumberFormat="1" applyFont="1" applyFill="1" applyBorder="1" applyAlignment="1">
      <alignment horizontal="center"/>
    </xf>
    <xf numFmtId="0" fontId="52" fillId="0" borderId="16" xfId="0" applyFont="1" applyFill="1" applyBorder="1" applyAlignment="1">
      <alignment horizontal="center" vertical="center"/>
    </xf>
    <xf numFmtId="0" fontId="52" fillId="0" borderId="18" xfId="0" applyFont="1" applyFill="1" applyBorder="1" applyAlignment="1">
      <alignment horizontal="center" vertical="center"/>
    </xf>
    <xf numFmtId="0" fontId="52" fillId="0" borderId="23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wrapText="1"/>
    </xf>
    <xf numFmtId="0" fontId="8" fillId="0" borderId="16" xfId="0" applyFont="1" applyFill="1" applyBorder="1" applyAlignment="1">
      <alignment horizontal="center"/>
    </xf>
    <xf numFmtId="1" fontId="8" fillId="0" borderId="16" xfId="0" applyNumberFormat="1" applyFont="1" applyFill="1" applyBorder="1" applyAlignment="1">
      <alignment horizontal="center"/>
    </xf>
    <xf numFmtId="0" fontId="8" fillId="0" borderId="16" xfId="41" applyFont="1" applyFill="1" applyBorder="1" applyAlignment="1">
      <alignment horizontal="left"/>
    </xf>
    <xf numFmtId="0" fontId="7" fillId="0" borderId="16" xfId="41" applyFont="1" applyFill="1" applyBorder="1" applyAlignment="1">
      <alignment horizontal="left"/>
    </xf>
    <xf numFmtId="1" fontId="7" fillId="0" borderId="16" xfId="41" applyNumberFormat="1" applyFont="1" applyFill="1" applyBorder="1" applyAlignment="1">
      <alignment horizontal="center"/>
    </xf>
    <xf numFmtId="0" fontId="7" fillId="0" borderId="16" xfId="0" applyFont="1" applyFill="1" applyBorder="1" applyAlignment="1">
      <alignment horizontal="center"/>
    </xf>
    <xf numFmtId="0" fontId="7" fillId="0" borderId="16" xfId="41" applyFont="1" applyFill="1" applyBorder="1" applyAlignment="1">
      <alignment horizontal="center"/>
    </xf>
    <xf numFmtId="1" fontId="7" fillId="0" borderId="16" xfId="0" applyNumberFormat="1" applyFont="1" applyFill="1" applyBorder="1" applyAlignment="1">
      <alignment horizontal="center"/>
    </xf>
    <xf numFmtId="0" fontId="7" fillId="0" borderId="25" xfId="0" applyFont="1" applyFill="1" applyBorder="1" applyAlignment="1">
      <alignment horizontal="center"/>
    </xf>
    <xf numFmtId="0" fontId="8" fillId="0" borderId="13" xfId="41" applyFont="1" applyFill="1" applyBorder="1" applyAlignment="1">
      <alignment horizontal="center"/>
    </xf>
    <xf numFmtId="0" fontId="13" fillId="4" borderId="10" xfId="41" applyFont="1" applyFill="1" applyBorder="1"/>
    <xf numFmtId="0" fontId="8" fillId="4" borderId="10" xfId="41" applyFont="1" applyFill="1" applyBorder="1" applyAlignment="1">
      <alignment horizontal="center"/>
    </xf>
    <xf numFmtId="1" fontId="8" fillId="4" borderId="10" xfId="41" applyNumberFormat="1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 wrapText="1"/>
    </xf>
    <xf numFmtId="0" fontId="8" fillId="5" borderId="1" xfId="0" applyFont="1" applyFill="1" applyBorder="1" applyAlignment="1">
      <alignment horizontal="center" wrapText="1"/>
    </xf>
    <xf numFmtId="1" fontId="44" fillId="0" borderId="11" xfId="41" applyNumberFormat="1" applyFont="1" applyFill="1" applyBorder="1" applyAlignment="1">
      <alignment horizontal="center"/>
    </xf>
    <xf numFmtId="164" fontId="55" fillId="0" borderId="26" xfId="41" applyNumberFormat="1" applyFont="1" applyFill="1" applyBorder="1" applyAlignment="1">
      <alignment horizontal="center"/>
    </xf>
    <xf numFmtId="0" fontId="44" fillId="5" borderId="0" xfId="0" applyFont="1" applyFill="1"/>
    <xf numFmtId="0" fontId="8" fillId="6" borderId="1" xfId="0" applyFont="1" applyFill="1" applyBorder="1" applyAlignment="1">
      <alignment horizontal="center"/>
    </xf>
    <xf numFmtId="0" fontId="49" fillId="6" borderId="1" xfId="41" applyFont="1" applyFill="1" applyBorder="1"/>
    <xf numFmtId="164" fontId="43" fillId="6" borderId="1" xfId="41" applyNumberFormat="1" applyFont="1" applyFill="1" applyBorder="1" applyAlignment="1">
      <alignment horizontal="center"/>
    </xf>
    <xf numFmtId="0" fontId="48" fillId="6" borderId="1" xfId="0" applyFont="1" applyFill="1" applyBorder="1" applyAlignment="1">
      <alignment horizontal="center"/>
    </xf>
    <xf numFmtId="164" fontId="55" fillId="6" borderId="1" xfId="0" applyNumberFormat="1" applyFont="1" applyFill="1" applyBorder="1" applyAlignment="1">
      <alignment horizontal="center"/>
    </xf>
    <xf numFmtId="0" fontId="8" fillId="0" borderId="16" xfId="41" applyFont="1" applyFill="1" applyBorder="1" applyAlignment="1">
      <alignment horizontal="center"/>
    </xf>
    <xf numFmtId="0" fontId="8" fillId="0" borderId="25" xfId="0" applyFont="1" applyFill="1" applyBorder="1" applyAlignment="1">
      <alignment horizontal="center"/>
    </xf>
    <xf numFmtId="0" fontId="8" fillId="0" borderId="27" xfId="0" applyFont="1" applyFill="1" applyBorder="1" applyAlignment="1">
      <alignment horizontal="center"/>
    </xf>
    <xf numFmtId="0" fontId="36" fillId="7" borderId="1" xfId="0" applyFont="1" applyFill="1" applyBorder="1" applyAlignment="1">
      <alignment horizontal="center"/>
    </xf>
    <xf numFmtId="0" fontId="57" fillId="7" borderId="1" xfId="0" applyFont="1" applyFill="1" applyBorder="1" applyAlignment="1">
      <alignment horizontal="center"/>
    </xf>
    <xf numFmtId="0" fontId="36" fillId="7" borderId="17" xfId="0" applyFont="1" applyFill="1" applyBorder="1" applyAlignment="1">
      <alignment horizontal="center"/>
    </xf>
    <xf numFmtId="0" fontId="57" fillId="7" borderId="17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57" fillId="7" borderId="28" xfId="0" applyFont="1" applyFill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8" fillId="0" borderId="30" xfId="0" applyFont="1" applyBorder="1"/>
    <xf numFmtId="0" fontId="57" fillId="7" borderId="31" xfId="0" applyFont="1" applyFill="1" applyBorder="1" applyAlignment="1">
      <alignment horizontal="center" vertical="center"/>
    </xf>
    <xf numFmtId="0" fontId="6" fillId="0" borderId="32" xfId="0" applyFont="1" applyFill="1" applyBorder="1" applyAlignment="1">
      <alignment horizontal="left" wrapText="1"/>
    </xf>
    <xf numFmtId="0" fontId="8" fillId="0" borderId="29" xfId="0" applyFont="1" applyBorder="1"/>
    <xf numFmtId="0" fontId="8" fillId="2" borderId="31" xfId="0" applyFont="1" applyFill="1" applyBorder="1" applyAlignment="1">
      <alignment horizontal="center" vertical="center" wrapText="1"/>
    </xf>
    <xf numFmtId="0" fontId="6" fillId="0" borderId="32" xfId="0" applyFont="1" applyFill="1" applyBorder="1" applyAlignment="1">
      <alignment wrapText="1"/>
    </xf>
    <xf numFmtId="0" fontId="22" fillId="7" borderId="1" xfId="0" applyFont="1" applyFill="1" applyBorder="1" applyAlignment="1">
      <alignment horizontal="center" vertical="center" wrapText="1"/>
    </xf>
    <xf numFmtId="0" fontId="22" fillId="7" borderId="1" xfId="0" applyFont="1" applyFill="1" applyBorder="1" applyAlignment="1">
      <alignment horizontal="center" wrapText="1"/>
    </xf>
    <xf numFmtId="0" fontId="22" fillId="7" borderId="32" xfId="0" applyFont="1" applyFill="1" applyBorder="1" applyAlignment="1">
      <alignment horizontal="center" vertical="center" wrapText="1"/>
    </xf>
    <xf numFmtId="0" fontId="22" fillId="7" borderId="31" xfId="0" applyFont="1" applyFill="1" applyBorder="1" applyAlignment="1">
      <alignment horizontal="center" vertical="center" wrapText="1"/>
    </xf>
    <xf numFmtId="0" fontId="22" fillId="7" borderId="31" xfId="0" applyFont="1" applyFill="1" applyBorder="1" applyAlignment="1">
      <alignment horizontal="center" wrapText="1"/>
    </xf>
    <xf numFmtId="0" fontId="22" fillId="7" borderId="33" xfId="0" applyFont="1" applyFill="1" applyBorder="1" applyAlignment="1">
      <alignment horizontal="center" vertical="center" wrapText="1"/>
    </xf>
    <xf numFmtId="0" fontId="22" fillId="8" borderId="1" xfId="0" applyFont="1" applyFill="1" applyBorder="1" applyAlignment="1">
      <alignment horizontal="center" wrapText="1"/>
    </xf>
    <xf numFmtId="0" fontId="22" fillId="8" borderId="32" xfId="0" applyFont="1" applyFill="1" applyBorder="1" applyAlignment="1">
      <alignment horizontal="center" wrapText="1"/>
    </xf>
    <xf numFmtId="0" fontId="22" fillId="8" borderId="31" xfId="0" applyFont="1" applyFill="1" applyBorder="1" applyAlignment="1">
      <alignment horizontal="center" wrapText="1"/>
    </xf>
    <xf numFmtId="0" fontId="22" fillId="8" borderId="33" xfId="0" applyFont="1" applyFill="1" applyBorder="1" applyAlignment="1">
      <alignment horizontal="center" wrapText="1"/>
    </xf>
    <xf numFmtId="0" fontId="8" fillId="0" borderId="34" xfId="0" applyFont="1" applyBorder="1"/>
    <xf numFmtId="0" fontId="50" fillId="0" borderId="0" xfId="0" applyFont="1" applyBorder="1"/>
    <xf numFmtId="0" fontId="50" fillId="0" borderId="29" xfId="0" applyFont="1" applyBorder="1"/>
    <xf numFmtId="0" fontId="7" fillId="0" borderId="0" xfId="0" applyFont="1" applyBorder="1"/>
    <xf numFmtId="0" fontId="50" fillId="0" borderId="35" xfId="0" applyFont="1" applyBorder="1"/>
    <xf numFmtId="0" fontId="8" fillId="0" borderId="36" xfId="0" applyFont="1" applyBorder="1" applyAlignment="1">
      <alignment horizontal="center"/>
    </xf>
    <xf numFmtId="1" fontId="48" fillId="0" borderId="37" xfId="41" applyNumberFormat="1" applyFont="1" applyFill="1" applyBorder="1" applyAlignment="1">
      <alignment horizontal="center"/>
    </xf>
    <xf numFmtId="1" fontId="48" fillId="0" borderId="38" xfId="41" applyNumberFormat="1" applyFont="1" applyFill="1" applyBorder="1" applyAlignment="1">
      <alignment horizontal="center"/>
    </xf>
    <xf numFmtId="0" fontId="8" fillId="0" borderId="39" xfId="0" applyFont="1" applyBorder="1"/>
    <xf numFmtId="1" fontId="48" fillId="0" borderId="40" xfId="41" applyNumberFormat="1" applyFont="1" applyFill="1" applyBorder="1" applyAlignment="1">
      <alignment horizontal="center"/>
    </xf>
    <xf numFmtId="0" fontId="8" fillId="0" borderId="0" xfId="0" applyFont="1" applyFill="1" applyBorder="1"/>
    <xf numFmtId="0" fontId="43" fillId="0" borderId="41" xfId="41" applyFont="1" applyFill="1" applyBorder="1" applyAlignment="1">
      <alignment horizontal="center"/>
    </xf>
    <xf numFmtId="49" fontId="44" fillId="0" borderId="42" xfId="41" applyNumberFormat="1" applyFont="1" applyFill="1" applyBorder="1" applyAlignment="1">
      <alignment horizontal="center"/>
    </xf>
    <xf numFmtId="1" fontId="48" fillId="0" borderId="42" xfId="41" applyNumberFormat="1" applyFont="1" applyFill="1" applyBorder="1" applyAlignment="1">
      <alignment horizontal="center"/>
    </xf>
    <xf numFmtId="1" fontId="48" fillId="2" borderId="42" xfId="41" applyNumberFormat="1" applyFont="1" applyFill="1" applyBorder="1" applyAlignment="1">
      <alignment horizontal="center"/>
    </xf>
    <xf numFmtId="0" fontId="48" fillId="0" borderId="42" xfId="41" applyFont="1" applyFill="1" applyBorder="1" applyAlignment="1">
      <alignment horizontal="center"/>
    </xf>
    <xf numFmtId="1" fontId="48" fillId="0" borderId="43" xfId="41" applyNumberFormat="1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 wrapText="1"/>
    </xf>
    <xf numFmtId="0" fontId="6" fillId="0" borderId="1" xfId="0" applyFont="1" applyFill="1" applyBorder="1" applyAlignment="1">
      <alignment horizontal="left"/>
    </xf>
    <xf numFmtId="0" fontId="6" fillId="0" borderId="44" xfId="0" applyFont="1" applyFill="1" applyBorder="1" applyAlignment="1">
      <alignment horizontal="left"/>
    </xf>
    <xf numFmtId="0" fontId="22" fillId="4" borderId="1" xfId="0" applyFont="1" applyFill="1" applyBorder="1" applyAlignment="1">
      <alignment horizontal="center"/>
    </xf>
    <xf numFmtId="0" fontId="22" fillId="4" borderId="45" xfId="0" applyFont="1" applyFill="1" applyBorder="1" applyAlignment="1">
      <alignment horizontal="center"/>
    </xf>
    <xf numFmtId="0" fontId="22" fillId="4" borderId="44" xfId="0" applyFont="1" applyFill="1" applyBorder="1" applyAlignment="1">
      <alignment horizontal="center"/>
    </xf>
    <xf numFmtId="0" fontId="22" fillId="4" borderId="46" xfId="0" applyFont="1" applyFill="1" applyBorder="1" applyAlignment="1">
      <alignment horizontal="center"/>
    </xf>
    <xf numFmtId="0" fontId="22" fillId="4" borderId="13" xfId="41" applyFont="1" applyFill="1" applyBorder="1" applyAlignment="1">
      <alignment horizontal="center"/>
    </xf>
    <xf numFmtId="0" fontId="22" fillId="4" borderId="10" xfId="41" applyFont="1" applyFill="1" applyBorder="1" applyAlignment="1">
      <alignment horizontal="center"/>
    </xf>
    <xf numFmtId="1" fontId="22" fillId="4" borderId="10" xfId="41" applyNumberFormat="1" applyFont="1" applyFill="1" applyBorder="1" applyAlignment="1">
      <alignment horizontal="center"/>
    </xf>
    <xf numFmtId="1" fontId="22" fillId="4" borderId="42" xfId="41" applyNumberFormat="1" applyFont="1" applyFill="1" applyBorder="1" applyAlignment="1">
      <alignment horizontal="center"/>
    </xf>
    <xf numFmtId="1" fontId="22" fillId="4" borderId="11" xfId="41" applyNumberFormat="1" applyFont="1" applyFill="1" applyBorder="1" applyAlignment="1">
      <alignment horizontal="center"/>
    </xf>
    <xf numFmtId="0" fontId="23" fillId="4" borderId="13" xfId="41" applyFont="1" applyFill="1" applyBorder="1"/>
    <xf numFmtId="0" fontId="23" fillId="4" borderId="10" xfId="41" applyFont="1" applyFill="1" applyBorder="1"/>
    <xf numFmtId="0" fontId="23" fillId="4" borderId="11" xfId="41" applyFont="1" applyFill="1" applyBorder="1"/>
    <xf numFmtId="0" fontId="23" fillId="4" borderId="42" xfId="41" applyFont="1" applyFill="1" applyBorder="1"/>
    <xf numFmtId="0" fontId="6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45" xfId="0" applyFont="1" applyFill="1" applyBorder="1" applyAlignment="1">
      <alignment horizontal="center" vertical="center"/>
    </xf>
    <xf numFmtId="0" fontId="8" fillId="4" borderId="45" xfId="0" applyFont="1" applyFill="1" applyBorder="1" applyAlignment="1">
      <alignment horizontal="center" wrapText="1"/>
    </xf>
    <xf numFmtId="0" fontId="21" fillId="4" borderId="1" xfId="0" applyFont="1" applyFill="1" applyBorder="1" applyAlignment="1">
      <alignment horizontal="center" wrapText="1"/>
    </xf>
    <xf numFmtId="0" fontId="22" fillId="8" borderId="45" xfId="0" applyFont="1" applyFill="1" applyBorder="1" applyAlignment="1">
      <alignment horizontal="center"/>
    </xf>
    <xf numFmtId="0" fontId="22" fillId="8" borderId="46" xfId="0" applyFont="1" applyFill="1" applyBorder="1" applyAlignment="1">
      <alignment horizontal="center"/>
    </xf>
    <xf numFmtId="0" fontId="22" fillId="8" borderId="1" xfId="0" applyFont="1" applyFill="1" applyBorder="1" applyAlignment="1">
      <alignment horizontal="center"/>
    </xf>
    <xf numFmtId="0" fontId="22" fillId="8" borderId="44" xfId="0" applyFont="1" applyFill="1" applyBorder="1" applyAlignment="1">
      <alignment horizontal="center"/>
    </xf>
    <xf numFmtId="0" fontId="21" fillId="4" borderId="45" xfId="0" applyFont="1" applyFill="1" applyBorder="1" applyAlignment="1">
      <alignment horizontal="center" wrapText="1"/>
    </xf>
    <xf numFmtId="0" fontId="8" fillId="0" borderId="47" xfId="0" applyFont="1" applyFill="1" applyBorder="1"/>
    <xf numFmtId="0" fontId="48" fillId="0" borderId="0" xfId="0" applyFont="1" applyFill="1" applyBorder="1"/>
    <xf numFmtId="0" fontId="6" fillId="0" borderId="0" xfId="41" applyFont="1" applyBorder="1"/>
    <xf numFmtId="0" fontId="12" fillId="0" borderId="0" xfId="41" applyFont="1" applyBorder="1"/>
    <xf numFmtId="0" fontId="6" fillId="0" borderId="0" xfId="41" applyFont="1" applyBorder="1" applyAlignment="1">
      <alignment horizontal="center"/>
    </xf>
    <xf numFmtId="0" fontId="6" fillId="0" borderId="48" xfId="41" applyFont="1" applyBorder="1"/>
    <xf numFmtId="0" fontId="14" fillId="0" borderId="0" xfId="0" applyFont="1" applyFill="1" applyBorder="1" applyAlignment="1">
      <alignment horizontal="center"/>
    </xf>
    <xf numFmtId="0" fontId="14" fillId="0" borderId="48" xfId="0" applyFont="1" applyFill="1" applyBorder="1" applyAlignment="1">
      <alignment horizontal="center"/>
    </xf>
    <xf numFmtId="0" fontId="50" fillId="0" borderId="49" xfId="0" applyFont="1" applyBorder="1"/>
    <xf numFmtId="0" fontId="6" fillId="0" borderId="49" xfId="41" applyFont="1" applyBorder="1"/>
    <xf numFmtId="0" fontId="14" fillId="0" borderId="50" xfId="0" applyFont="1" applyFill="1" applyBorder="1" applyAlignment="1">
      <alignment horizontal="center"/>
    </xf>
    <xf numFmtId="16" fontId="6" fillId="0" borderId="13" xfId="41" applyNumberFormat="1" applyFont="1" applyFill="1" applyBorder="1" applyAlignment="1">
      <alignment horizontal="center"/>
    </xf>
    <xf numFmtId="1" fontId="8" fillId="0" borderId="51" xfId="41" applyNumberFormat="1" applyFont="1" applyFill="1" applyBorder="1" applyAlignment="1">
      <alignment horizontal="center"/>
    </xf>
    <xf numFmtId="1" fontId="8" fillId="0" borderId="52" xfId="41" applyNumberFormat="1" applyFont="1" applyFill="1" applyBorder="1" applyAlignment="1">
      <alignment horizontal="center"/>
    </xf>
    <xf numFmtId="1" fontId="8" fillId="0" borderId="53" xfId="41" applyNumberFormat="1" applyFont="1" applyFill="1" applyBorder="1" applyAlignment="1">
      <alignment horizontal="center"/>
    </xf>
    <xf numFmtId="0" fontId="23" fillId="5" borderId="13" xfId="41" applyFont="1" applyFill="1" applyBorder="1"/>
    <xf numFmtId="0" fontId="23" fillId="5" borderId="10" xfId="41" applyFont="1" applyFill="1" applyBorder="1"/>
    <xf numFmtId="0" fontId="23" fillId="5" borderId="11" xfId="41" applyFont="1" applyFill="1" applyBorder="1"/>
    <xf numFmtId="0" fontId="6" fillId="5" borderId="1" xfId="0" applyFont="1" applyFill="1" applyBorder="1" applyAlignment="1">
      <alignment horizontal="center" wrapText="1"/>
    </xf>
    <xf numFmtId="0" fontId="6" fillId="5" borderId="1" xfId="0" applyFont="1" applyFill="1" applyBorder="1" applyAlignment="1">
      <alignment horizontal="center"/>
    </xf>
    <xf numFmtId="0" fontId="8" fillId="5" borderId="54" xfId="0" applyFont="1" applyFill="1" applyBorder="1" applyAlignment="1">
      <alignment horizontal="center" wrapText="1"/>
    </xf>
    <xf numFmtId="0" fontId="6" fillId="5" borderId="54" xfId="0" applyFont="1" applyFill="1" applyBorder="1" applyAlignment="1">
      <alignment horizontal="center"/>
    </xf>
    <xf numFmtId="0" fontId="6" fillId="0" borderId="55" xfId="0" applyFont="1" applyFill="1" applyBorder="1" applyAlignment="1">
      <alignment horizontal="left"/>
    </xf>
    <xf numFmtId="0" fontId="6" fillId="5" borderId="55" xfId="0" applyFont="1" applyFill="1" applyBorder="1" applyAlignment="1">
      <alignment horizontal="center"/>
    </xf>
    <xf numFmtId="0" fontId="6" fillId="5" borderId="56" xfId="0" applyFont="1" applyFill="1" applyBorder="1" applyAlignment="1">
      <alignment horizontal="center"/>
    </xf>
    <xf numFmtId="0" fontId="58" fillId="0" borderId="0" xfId="0" applyFont="1" applyFill="1" applyAlignment="1">
      <alignment horizontal="left"/>
    </xf>
    <xf numFmtId="0" fontId="59" fillId="0" borderId="0" xfId="0" applyFont="1" applyFill="1" applyAlignment="1">
      <alignment horizontal="left"/>
    </xf>
    <xf numFmtId="0" fontId="60" fillId="0" borderId="0" xfId="0" applyFont="1" applyFill="1" applyAlignment="1">
      <alignment horizontal="left"/>
    </xf>
    <xf numFmtId="0" fontId="61" fillId="0" borderId="0" xfId="0" applyFont="1" applyFill="1" applyAlignment="1">
      <alignment horizontal="left"/>
    </xf>
    <xf numFmtId="0" fontId="8" fillId="0" borderId="57" xfId="0" applyFont="1" applyBorder="1"/>
    <xf numFmtId="0" fontId="8" fillId="0" borderId="58" xfId="0" applyFont="1" applyBorder="1"/>
    <xf numFmtId="0" fontId="8" fillId="0" borderId="59" xfId="0" applyFont="1" applyBorder="1"/>
    <xf numFmtId="0" fontId="6" fillId="0" borderId="0" xfId="41" applyFont="1" applyFill="1" applyBorder="1" applyAlignment="1">
      <alignment horizontal="center"/>
    </xf>
    <xf numFmtId="0" fontId="8" fillId="0" borderId="0" xfId="41" applyFont="1" applyFill="1" applyBorder="1" applyAlignment="1">
      <alignment horizontal="center"/>
    </xf>
    <xf numFmtId="1" fontId="8" fillId="0" borderId="0" xfId="41" applyNumberFormat="1" applyFont="1" applyFill="1" applyBorder="1" applyAlignment="1">
      <alignment horizontal="center"/>
    </xf>
    <xf numFmtId="1" fontId="8" fillId="0" borderId="48" xfId="41" applyNumberFormat="1" applyFont="1" applyFill="1" applyBorder="1" applyAlignment="1">
      <alignment horizontal="center"/>
    </xf>
    <xf numFmtId="0" fontId="7" fillId="0" borderId="60" xfId="0" applyFont="1" applyFill="1" applyBorder="1" applyAlignment="1">
      <alignment horizontal="center" vertical="center" wrapText="1"/>
    </xf>
    <xf numFmtId="0" fontId="6" fillId="0" borderId="58" xfId="0" applyFont="1" applyFill="1" applyBorder="1" applyAlignment="1">
      <alignment horizontal="left"/>
    </xf>
    <xf numFmtId="0" fontId="6" fillId="0" borderId="58" xfId="0" applyFont="1" applyFill="1" applyBorder="1" applyAlignment="1">
      <alignment horizontal="center"/>
    </xf>
    <xf numFmtId="0" fontId="6" fillId="0" borderId="61" xfId="0" applyFont="1" applyFill="1" applyBorder="1" applyAlignment="1">
      <alignment horizontal="center"/>
    </xf>
    <xf numFmtId="0" fontId="8" fillId="0" borderId="14" xfId="41" applyFont="1" applyFill="1" applyBorder="1" applyAlignment="1">
      <alignment horizontal="center" wrapText="1"/>
    </xf>
    <xf numFmtId="0" fontId="22" fillId="9" borderId="13" xfId="41" applyFont="1" applyFill="1" applyBorder="1" applyAlignment="1">
      <alignment horizontal="left"/>
    </xf>
    <xf numFmtId="0" fontId="8" fillId="0" borderId="13" xfId="0" applyFont="1" applyFill="1" applyBorder="1" applyAlignment="1">
      <alignment horizontal="center"/>
    </xf>
    <xf numFmtId="1" fontId="8" fillId="0" borderId="13" xfId="0" applyNumberFormat="1" applyFont="1" applyFill="1" applyBorder="1" applyAlignment="1">
      <alignment horizontal="center"/>
    </xf>
    <xf numFmtId="0" fontId="7" fillId="9" borderId="62" xfId="0" applyFont="1" applyFill="1" applyBorder="1" applyAlignment="1">
      <alignment horizontal="center"/>
    </xf>
    <xf numFmtId="1" fontId="8" fillId="0" borderId="63" xfId="41" applyNumberFormat="1" applyFont="1" applyFill="1" applyBorder="1" applyAlignment="1">
      <alignment horizontal="center" vertical="center"/>
    </xf>
    <xf numFmtId="0" fontId="8" fillId="0" borderId="12" xfId="41" applyFont="1" applyFill="1" applyBorder="1" applyAlignment="1">
      <alignment horizontal="center" wrapText="1"/>
    </xf>
    <xf numFmtId="0" fontId="22" fillId="9" borderId="10" xfId="41" applyFont="1" applyFill="1" applyBorder="1" applyAlignment="1">
      <alignment horizontal="left"/>
    </xf>
    <xf numFmtId="0" fontId="8" fillId="0" borderId="10" xfId="0" applyFont="1" applyFill="1" applyBorder="1" applyAlignment="1">
      <alignment horizontal="center"/>
    </xf>
    <xf numFmtId="1" fontId="8" fillId="0" borderId="10" xfId="0" applyNumberFormat="1" applyFont="1" applyFill="1" applyBorder="1" applyAlignment="1">
      <alignment horizontal="center"/>
    </xf>
    <xf numFmtId="0" fontId="7" fillId="9" borderId="64" xfId="0" applyFont="1" applyFill="1" applyBorder="1" applyAlignment="1">
      <alignment horizontal="center"/>
    </xf>
    <xf numFmtId="1" fontId="8" fillId="0" borderId="65" xfId="41" applyNumberFormat="1" applyFont="1" applyFill="1" applyBorder="1" applyAlignment="1">
      <alignment horizontal="center" vertical="center"/>
    </xf>
    <xf numFmtId="1" fontId="8" fillId="0" borderId="65" xfId="0" applyNumberFormat="1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center" wrapText="1"/>
    </xf>
    <xf numFmtId="0" fontId="22" fillId="9" borderId="10" xfId="0" applyFont="1" applyFill="1" applyBorder="1" applyAlignment="1">
      <alignment horizontal="left"/>
    </xf>
    <xf numFmtId="0" fontId="8" fillId="0" borderId="15" xfId="0" applyFont="1" applyFill="1" applyBorder="1" applyAlignment="1">
      <alignment horizontal="center" vertical="center" wrapText="1"/>
    </xf>
    <xf numFmtId="0" fontId="22" fillId="9" borderId="11" xfId="0" applyFont="1" applyFill="1" applyBorder="1" applyAlignment="1">
      <alignment horizontal="left" vertical="center"/>
    </xf>
    <xf numFmtId="0" fontId="8" fillId="0" borderId="11" xfId="0" applyFont="1" applyFill="1" applyBorder="1" applyAlignment="1">
      <alignment horizontal="center"/>
    </xf>
    <xf numFmtId="0" fontId="8" fillId="2" borderId="11" xfId="41" applyFont="1" applyFill="1" applyBorder="1" applyAlignment="1">
      <alignment horizontal="center"/>
    </xf>
    <xf numFmtId="1" fontId="8" fillId="0" borderId="11" xfId="0" applyNumberFormat="1" applyFont="1" applyFill="1" applyBorder="1" applyAlignment="1">
      <alignment horizontal="center"/>
    </xf>
    <xf numFmtId="0" fontId="7" fillId="9" borderId="26" xfId="0" applyFont="1" applyFill="1" applyBorder="1" applyAlignment="1">
      <alignment horizontal="center"/>
    </xf>
    <xf numFmtId="1" fontId="8" fillId="0" borderId="66" xfId="41" applyNumberFormat="1" applyFont="1" applyFill="1" applyBorder="1" applyAlignment="1">
      <alignment horizontal="center" vertical="center"/>
    </xf>
    <xf numFmtId="0" fontId="7" fillId="7" borderId="62" xfId="0" applyFont="1" applyFill="1" applyBorder="1" applyAlignment="1">
      <alignment horizontal="center"/>
    </xf>
    <xf numFmtId="0" fontId="7" fillId="7" borderId="64" xfId="0" applyFont="1" applyFill="1" applyBorder="1" applyAlignment="1">
      <alignment horizontal="center"/>
    </xf>
    <xf numFmtId="0" fontId="8" fillId="0" borderId="67" xfId="41" applyFont="1" applyFill="1" applyBorder="1" applyAlignment="1">
      <alignment horizontal="center" wrapText="1"/>
    </xf>
    <xf numFmtId="0" fontId="22" fillId="9" borderId="68" xfId="41" applyFont="1" applyFill="1" applyBorder="1" applyAlignment="1">
      <alignment horizontal="left"/>
    </xf>
    <xf numFmtId="0" fontId="8" fillId="0" borderId="68" xfId="0" applyFont="1" applyFill="1" applyBorder="1" applyAlignment="1">
      <alignment horizontal="center"/>
    </xf>
    <xf numFmtId="0" fontId="8" fillId="2" borderId="68" xfId="41" applyFont="1" applyFill="1" applyBorder="1" applyAlignment="1">
      <alignment horizontal="center"/>
    </xf>
    <xf numFmtId="1" fontId="8" fillId="0" borderId="68" xfId="0" applyNumberFormat="1" applyFont="1" applyFill="1" applyBorder="1" applyAlignment="1">
      <alignment horizontal="center"/>
    </xf>
    <xf numFmtId="0" fontId="7" fillId="7" borderId="69" xfId="0" applyFont="1" applyFill="1" applyBorder="1" applyAlignment="1">
      <alignment horizontal="center"/>
    </xf>
    <xf numFmtId="1" fontId="8" fillId="0" borderId="70" xfId="41" applyNumberFormat="1" applyFont="1" applyFill="1" applyBorder="1" applyAlignment="1">
      <alignment horizontal="center" vertical="center"/>
    </xf>
    <xf numFmtId="0" fontId="9" fillId="5" borderId="14" xfId="41" applyFont="1" applyFill="1" applyBorder="1" applyAlignment="1">
      <alignment horizontal="center"/>
    </xf>
    <xf numFmtId="0" fontId="13" fillId="5" borderId="13" xfId="41" applyFont="1" applyFill="1" applyBorder="1" applyAlignment="1">
      <alignment horizontal="left"/>
    </xf>
    <xf numFmtId="0" fontId="8" fillId="5" borderId="13" xfId="41" applyFont="1" applyFill="1" applyBorder="1" applyAlignment="1">
      <alignment horizontal="center"/>
    </xf>
    <xf numFmtId="1" fontId="6" fillId="5" borderId="13" xfId="41" applyNumberFormat="1" applyFont="1" applyFill="1" applyBorder="1" applyAlignment="1">
      <alignment horizontal="center"/>
    </xf>
    <xf numFmtId="164" fontId="7" fillId="5" borderId="62" xfId="41" applyNumberFormat="1" applyFont="1" applyFill="1" applyBorder="1" applyAlignment="1">
      <alignment horizontal="center"/>
    </xf>
    <xf numFmtId="164" fontId="7" fillId="5" borderId="64" xfId="41" applyNumberFormat="1" applyFont="1" applyFill="1" applyBorder="1" applyAlignment="1">
      <alignment horizontal="center"/>
    </xf>
    <xf numFmtId="0" fontId="9" fillId="4" borderId="12" xfId="41" applyFont="1" applyFill="1" applyBorder="1" applyAlignment="1">
      <alignment horizontal="center"/>
    </xf>
    <xf numFmtId="0" fontId="13" fillId="4" borderId="10" xfId="41" applyFont="1" applyFill="1" applyBorder="1" applyAlignment="1">
      <alignment horizontal="left"/>
    </xf>
    <xf numFmtId="1" fontId="6" fillId="4" borderId="10" xfId="41" applyNumberFormat="1" applyFont="1" applyFill="1" applyBorder="1" applyAlignment="1">
      <alignment horizontal="center"/>
    </xf>
    <xf numFmtId="164" fontId="7" fillId="4" borderId="64" xfId="41" applyNumberFormat="1" applyFont="1" applyFill="1" applyBorder="1" applyAlignment="1">
      <alignment horizontal="center"/>
    </xf>
    <xf numFmtId="1" fontId="6" fillId="0" borderId="10" xfId="41" applyNumberFormat="1" applyFont="1" applyFill="1" applyBorder="1" applyAlignment="1">
      <alignment horizontal="center"/>
    </xf>
    <xf numFmtId="164" fontId="7" fillId="0" borderId="64" xfId="41" applyNumberFormat="1" applyFont="1" applyFill="1" applyBorder="1" applyAlignment="1">
      <alignment horizontal="center"/>
    </xf>
    <xf numFmtId="0" fontId="13" fillId="0" borderId="0" xfId="41" applyFont="1" applyBorder="1"/>
    <xf numFmtId="1" fontId="7" fillId="0" borderId="13" xfId="41" applyNumberFormat="1" applyFont="1" applyFill="1" applyBorder="1" applyAlignment="1">
      <alignment horizontal="center"/>
    </xf>
    <xf numFmtId="0" fontId="7" fillId="0" borderId="10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1" fontId="7" fillId="0" borderId="68" xfId="41" applyNumberFormat="1" applyFont="1" applyFill="1" applyBorder="1" applyAlignment="1">
      <alignment horizontal="center"/>
    </xf>
    <xf numFmtId="0" fontId="62" fillId="0" borderId="0" xfId="0" applyFont="1" applyFill="1" applyAlignment="1">
      <alignment horizontal="left" vertical="center"/>
    </xf>
    <xf numFmtId="0" fontId="62" fillId="0" borderId="0" xfId="0" applyFont="1" applyAlignment="1">
      <alignment horizontal="left" vertical="center"/>
    </xf>
    <xf numFmtId="49" fontId="62" fillId="0" borderId="0" xfId="0" applyNumberFormat="1" applyFont="1" applyFill="1" applyAlignment="1">
      <alignment horizontal="left" vertical="center"/>
    </xf>
    <xf numFmtId="0" fontId="13" fillId="0" borderId="0" xfId="0" applyFont="1" applyFill="1" applyAlignment="1">
      <alignment horizontal="center"/>
    </xf>
    <xf numFmtId="0" fontId="12" fillId="0" borderId="0" xfId="0" applyFont="1" applyAlignment="1">
      <alignment horizontal="center"/>
    </xf>
    <xf numFmtId="0" fontId="12" fillId="0" borderId="0" xfId="0" applyFont="1" applyFill="1"/>
    <xf numFmtId="0" fontId="12" fillId="0" borderId="34" xfId="0" applyFont="1" applyBorder="1"/>
    <xf numFmtId="0" fontId="12" fillId="0" borderId="0" xfId="0" applyFont="1"/>
    <xf numFmtId="0" fontId="63" fillId="7" borderId="28" xfId="0" applyFont="1" applyFill="1" applyBorder="1" applyAlignment="1">
      <alignment horizontal="center" vertical="center"/>
    </xf>
    <xf numFmtId="0" fontId="12" fillId="0" borderId="0" xfId="0" applyFont="1" applyBorder="1"/>
    <xf numFmtId="0" fontId="12" fillId="0" borderId="1" xfId="0" applyFont="1" applyFill="1" applyBorder="1" applyAlignment="1">
      <alignment horizontal="left" wrapText="1"/>
    </xf>
    <xf numFmtId="0" fontId="23" fillId="7" borderId="1" xfId="0" applyFont="1" applyFill="1" applyBorder="1" applyAlignment="1">
      <alignment horizontal="center" vertical="center" wrapText="1"/>
    </xf>
    <xf numFmtId="0" fontId="23" fillId="7" borderId="31" xfId="0" applyFont="1" applyFill="1" applyBorder="1" applyAlignment="1">
      <alignment horizontal="center" vertical="center" wrapText="1"/>
    </xf>
    <xf numFmtId="0" fontId="12" fillId="0" borderId="14" xfId="41" applyFont="1" applyFill="1" applyBorder="1" applyAlignment="1">
      <alignment horizontal="center" wrapText="1"/>
    </xf>
    <xf numFmtId="0" fontId="23" fillId="9" borderId="13" xfId="41" applyFont="1" applyFill="1" applyBorder="1" applyAlignment="1">
      <alignment horizontal="left"/>
    </xf>
    <xf numFmtId="0" fontId="12" fillId="0" borderId="13" xfId="0" applyFont="1" applyFill="1" applyBorder="1" applyAlignment="1">
      <alignment horizontal="center"/>
    </xf>
    <xf numFmtId="0" fontId="12" fillId="2" borderId="13" xfId="41" applyFont="1" applyFill="1" applyBorder="1" applyAlignment="1">
      <alignment horizontal="center"/>
    </xf>
    <xf numFmtId="1" fontId="12" fillId="0" borderId="13" xfId="0" applyNumberFormat="1" applyFont="1" applyFill="1" applyBorder="1" applyAlignment="1">
      <alignment horizontal="center"/>
    </xf>
    <xf numFmtId="0" fontId="12" fillId="0" borderId="12" xfId="41" applyFont="1" applyFill="1" applyBorder="1" applyAlignment="1">
      <alignment horizontal="center" wrapText="1"/>
    </xf>
    <xf numFmtId="0" fontId="23" fillId="9" borderId="10" xfId="41" applyFont="1" applyFill="1" applyBorder="1" applyAlignment="1">
      <alignment horizontal="left"/>
    </xf>
    <xf numFmtId="0" fontId="12" fillId="0" borderId="10" xfId="0" applyFont="1" applyFill="1" applyBorder="1" applyAlignment="1">
      <alignment horizontal="center"/>
    </xf>
    <xf numFmtId="0" fontId="12" fillId="2" borderId="10" xfId="41" applyFont="1" applyFill="1" applyBorder="1" applyAlignment="1">
      <alignment horizontal="center"/>
    </xf>
    <xf numFmtId="1" fontId="12" fillId="0" borderId="10" xfId="0" applyNumberFormat="1" applyFont="1" applyFill="1" applyBorder="1" applyAlignment="1">
      <alignment horizontal="center"/>
    </xf>
    <xf numFmtId="0" fontId="23" fillId="7" borderId="31" xfId="0" applyFont="1" applyFill="1" applyBorder="1" applyAlignment="1">
      <alignment horizontal="center" wrapText="1"/>
    </xf>
    <xf numFmtId="0" fontId="13" fillId="0" borderId="29" xfId="0" applyFont="1" applyBorder="1" applyAlignment="1">
      <alignment horizontal="center" vertical="center"/>
    </xf>
    <xf numFmtId="0" fontId="12" fillId="0" borderId="30" xfId="0" applyFont="1" applyBorder="1"/>
    <xf numFmtId="0" fontId="63" fillId="7" borderId="1" xfId="0" applyFont="1" applyFill="1" applyBorder="1" applyAlignment="1">
      <alignment horizontal="center"/>
    </xf>
    <xf numFmtId="0" fontId="63" fillId="7" borderId="31" xfId="0" applyFont="1" applyFill="1" applyBorder="1" applyAlignment="1">
      <alignment horizontal="center" vertical="center"/>
    </xf>
    <xf numFmtId="0" fontId="64" fillId="0" borderId="0" xfId="0" applyFont="1"/>
    <xf numFmtId="0" fontId="23" fillId="7" borderId="1" xfId="0" applyFont="1" applyFill="1" applyBorder="1" applyAlignment="1">
      <alignment horizontal="center" wrapText="1"/>
    </xf>
    <xf numFmtId="0" fontId="64" fillId="0" borderId="0" xfId="0" applyFont="1" applyBorder="1"/>
    <xf numFmtId="0" fontId="12" fillId="0" borderId="32" xfId="0" applyFont="1" applyFill="1" applyBorder="1" applyAlignment="1">
      <alignment horizontal="left" wrapText="1"/>
    </xf>
    <xf numFmtId="0" fontId="23" fillId="7" borderId="32" xfId="0" applyFont="1" applyFill="1" applyBorder="1" applyAlignment="1">
      <alignment horizontal="center" vertical="center" wrapText="1"/>
    </xf>
    <xf numFmtId="0" fontId="23" fillId="7" borderId="33" xfId="0" applyFont="1" applyFill="1" applyBorder="1" applyAlignment="1">
      <alignment horizontal="center" vertical="center" wrapText="1"/>
    </xf>
    <xf numFmtId="0" fontId="12" fillId="0" borderId="71" xfId="41" applyFont="1" applyFill="1" applyBorder="1" applyAlignment="1">
      <alignment horizontal="center" wrapText="1"/>
    </xf>
    <xf numFmtId="0" fontId="23" fillId="9" borderId="72" xfId="41" applyFont="1" applyFill="1" applyBorder="1" applyAlignment="1">
      <alignment horizontal="left"/>
    </xf>
    <xf numFmtId="0" fontId="12" fillId="0" borderId="72" xfId="0" applyFont="1" applyFill="1" applyBorder="1" applyAlignment="1">
      <alignment horizontal="center"/>
    </xf>
    <xf numFmtId="0" fontId="12" fillId="2" borderId="72" xfId="41" applyFont="1" applyFill="1" applyBorder="1" applyAlignment="1">
      <alignment horizontal="center"/>
    </xf>
    <xf numFmtId="1" fontId="12" fillId="0" borderId="72" xfId="0" applyNumberFormat="1" applyFont="1" applyFill="1" applyBorder="1" applyAlignment="1">
      <alignment horizontal="center"/>
    </xf>
    <xf numFmtId="0" fontId="64" fillId="0" borderId="29" xfId="0" applyFont="1" applyBorder="1"/>
    <xf numFmtId="0" fontId="12" fillId="0" borderId="12" xfId="0" applyFont="1" applyFill="1" applyBorder="1" applyAlignment="1">
      <alignment horizontal="center" wrapText="1"/>
    </xf>
    <xf numFmtId="0" fontId="23" fillId="9" borderId="10" xfId="0" applyFont="1" applyFill="1" applyBorder="1" applyAlignment="1">
      <alignment horizontal="left"/>
    </xf>
    <xf numFmtId="0" fontId="12" fillId="0" borderId="15" xfId="0" applyFont="1" applyFill="1" applyBorder="1" applyAlignment="1">
      <alignment horizontal="center" vertical="center" wrapText="1"/>
    </xf>
    <xf numFmtId="0" fontId="23" fillId="9" borderId="11" xfId="0" applyFont="1" applyFill="1" applyBorder="1" applyAlignment="1">
      <alignment horizontal="left" vertical="center"/>
    </xf>
    <xf numFmtId="0" fontId="12" fillId="0" borderId="11" xfId="0" applyFont="1" applyFill="1" applyBorder="1" applyAlignment="1">
      <alignment horizontal="center"/>
    </xf>
    <xf numFmtId="0" fontId="12" fillId="2" borderId="11" xfId="41" applyFont="1" applyFill="1" applyBorder="1" applyAlignment="1">
      <alignment horizontal="center"/>
    </xf>
    <xf numFmtId="1" fontId="12" fillId="0" borderId="11" xfId="0" applyNumberFormat="1" applyFont="1" applyFill="1" applyBorder="1" applyAlignment="1">
      <alignment horizontal="center"/>
    </xf>
    <xf numFmtId="49" fontId="65" fillId="0" borderId="1" xfId="41" applyNumberFormat="1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 vertical="center" wrapText="1"/>
    </xf>
    <xf numFmtId="0" fontId="12" fillId="2" borderId="31" xfId="0" applyFont="1" applyFill="1" applyBorder="1" applyAlignment="1">
      <alignment horizontal="center" vertical="center" wrapText="1"/>
    </xf>
    <xf numFmtId="0" fontId="23" fillId="8" borderId="1" xfId="0" applyFont="1" applyFill="1" applyBorder="1" applyAlignment="1">
      <alignment horizontal="center" wrapText="1"/>
    </xf>
    <xf numFmtId="0" fontId="12" fillId="0" borderId="1" xfId="0" applyFont="1" applyFill="1" applyBorder="1" applyAlignment="1">
      <alignment wrapText="1"/>
    </xf>
    <xf numFmtId="0" fontId="23" fillId="8" borderId="31" xfId="0" applyFont="1" applyFill="1" applyBorder="1" applyAlignment="1">
      <alignment horizontal="center" wrapText="1"/>
    </xf>
    <xf numFmtId="0" fontId="23" fillId="8" borderId="32" xfId="0" applyFont="1" applyFill="1" applyBorder="1" applyAlignment="1">
      <alignment horizontal="center" wrapText="1"/>
    </xf>
    <xf numFmtId="0" fontId="12" fillId="0" borderId="32" xfId="0" applyFont="1" applyFill="1" applyBorder="1" applyAlignment="1">
      <alignment wrapText="1"/>
    </xf>
    <xf numFmtId="0" fontId="23" fillId="8" borderId="33" xfId="0" applyFont="1" applyFill="1" applyBorder="1" applyAlignment="1">
      <alignment horizontal="center" wrapText="1"/>
    </xf>
    <xf numFmtId="0" fontId="12" fillId="0" borderId="0" xfId="0" applyFont="1" applyAlignment="1">
      <alignment horizontal="center" wrapText="1"/>
    </xf>
    <xf numFmtId="0" fontId="13" fillId="0" borderId="0" xfId="0" applyFont="1" applyBorder="1" applyAlignment="1">
      <alignment wrapText="1"/>
    </xf>
    <xf numFmtId="0" fontId="62" fillId="0" borderId="0" xfId="0" applyFont="1" applyAlignment="1">
      <alignment horizontal="left" vertical="center" wrapText="1"/>
    </xf>
    <xf numFmtId="0" fontId="62" fillId="0" borderId="0" xfId="0" applyFont="1" applyBorder="1" applyAlignment="1">
      <alignment horizontal="left" vertical="center"/>
    </xf>
    <xf numFmtId="0" fontId="64" fillId="0" borderId="0" xfId="0" applyFont="1" applyFill="1" applyBorder="1"/>
    <xf numFmtId="0" fontId="63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left" wrapText="1"/>
    </xf>
    <xf numFmtId="0" fontId="23" fillId="0" borderId="0" xfId="0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center" wrapText="1"/>
    </xf>
    <xf numFmtId="0" fontId="13" fillId="0" borderId="0" xfId="0" applyFont="1" applyFill="1" applyBorder="1" applyAlignment="1">
      <alignment horizontal="center" vertical="center" wrapText="1"/>
    </xf>
    <xf numFmtId="0" fontId="64" fillId="0" borderId="0" xfId="0" applyFont="1" applyFill="1"/>
    <xf numFmtId="0" fontId="66" fillId="9" borderId="10" xfId="41" applyFont="1" applyFill="1" applyBorder="1" applyAlignment="1">
      <alignment horizontal="left"/>
    </xf>
    <xf numFmtId="0" fontId="66" fillId="9" borderId="11" xfId="0" applyFont="1" applyFill="1" applyBorder="1" applyAlignment="1">
      <alignment horizontal="left" vertical="center"/>
    </xf>
    <xf numFmtId="0" fontId="66" fillId="9" borderId="10" xfId="0" applyFont="1" applyFill="1" applyBorder="1" applyAlignment="1">
      <alignment horizontal="left"/>
    </xf>
    <xf numFmtId="0" fontId="12" fillId="0" borderId="73" xfId="41" applyFont="1" applyFill="1" applyBorder="1" applyAlignment="1">
      <alignment horizontal="center" wrapText="1"/>
    </xf>
    <xf numFmtId="0" fontId="23" fillId="9" borderId="74" xfId="41" applyFont="1" applyFill="1" applyBorder="1" applyAlignment="1">
      <alignment horizontal="left"/>
    </xf>
    <xf numFmtId="0" fontId="12" fillId="0" borderId="74" xfId="0" applyFont="1" applyFill="1" applyBorder="1" applyAlignment="1">
      <alignment horizontal="center"/>
    </xf>
    <xf numFmtId="0" fontId="12" fillId="2" borderId="74" xfId="41" applyFont="1" applyFill="1" applyBorder="1" applyAlignment="1">
      <alignment horizontal="center"/>
    </xf>
    <xf numFmtId="1" fontId="12" fillId="0" borderId="74" xfId="0" applyNumberFormat="1" applyFont="1" applyFill="1" applyBorder="1" applyAlignment="1">
      <alignment horizontal="center"/>
    </xf>
    <xf numFmtId="0" fontId="13" fillId="9" borderId="74" xfId="0" applyFont="1" applyFill="1" applyBorder="1" applyAlignment="1">
      <alignment horizontal="center"/>
    </xf>
    <xf numFmtId="0" fontId="12" fillId="0" borderId="75" xfId="41" applyFont="1" applyFill="1" applyBorder="1" applyAlignment="1">
      <alignment horizontal="center" wrapText="1"/>
    </xf>
    <xf numFmtId="0" fontId="23" fillId="9" borderId="76" xfId="41" applyFont="1" applyFill="1" applyBorder="1" applyAlignment="1">
      <alignment horizontal="left"/>
    </xf>
    <xf numFmtId="0" fontId="12" fillId="0" borderId="76" xfId="0" applyFont="1" applyFill="1" applyBorder="1" applyAlignment="1">
      <alignment horizontal="center"/>
    </xf>
    <xf numFmtId="0" fontId="12" fillId="2" borderId="76" xfId="41" applyFont="1" applyFill="1" applyBorder="1" applyAlignment="1">
      <alignment horizontal="center"/>
    </xf>
    <xf numFmtId="1" fontId="12" fillId="0" borderId="76" xfId="0" applyNumberFormat="1" applyFont="1" applyFill="1" applyBorder="1" applyAlignment="1">
      <alignment horizontal="center"/>
    </xf>
    <xf numFmtId="0" fontId="13" fillId="9" borderId="76" xfId="0" applyFont="1" applyFill="1" applyBorder="1" applyAlignment="1">
      <alignment horizontal="center"/>
    </xf>
    <xf numFmtId="0" fontId="66" fillId="9" borderId="76" xfId="41" applyFont="1" applyFill="1" applyBorder="1" applyAlignment="1">
      <alignment horizontal="left"/>
    </xf>
    <xf numFmtId="0" fontId="12" fillId="0" borderId="77" xfId="41" applyFont="1" applyFill="1" applyBorder="1" applyAlignment="1">
      <alignment horizontal="center" wrapText="1"/>
    </xf>
    <xf numFmtId="0" fontId="66" fillId="9" borderId="78" xfId="41" applyFont="1" applyFill="1" applyBorder="1" applyAlignment="1">
      <alignment horizontal="left"/>
    </xf>
    <xf numFmtId="0" fontId="12" fillId="0" borderId="78" xfId="0" applyFont="1" applyFill="1" applyBorder="1" applyAlignment="1">
      <alignment horizontal="center"/>
    </xf>
    <xf numFmtId="0" fontId="12" fillId="2" borderId="78" xfId="41" applyFont="1" applyFill="1" applyBorder="1" applyAlignment="1">
      <alignment horizontal="center"/>
    </xf>
    <xf numFmtId="1" fontId="12" fillId="0" borderId="78" xfId="0" applyNumberFormat="1" applyFont="1" applyFill="1" applyBorder="1" applyAlignment="1">
      <alignment horizontal="center"/>
    </xf>
    <xf numFmtId="0" fontId="66" fillId="9" borderId="13" xfId="41" applyFont="1" applyFill="1" applyBorder="1" applyAlignment="1">
      <alignment horizontal="left"/>
    </xf>
    <xf numFmtId="0" fontId="12" fillId="0" borderId="15" xfId="41" applyFont="1" applyFill="1" applyBorder="1" applyAlignment="1">
      <alignment horizontal="center" wrapText="1"/>
    </xf>
    <xf numFmtId="0" fontId="23" fillId="9" borderId="11" xfId="41" applyFont="1" applyFill="1" applyBorder="1" applyAlignment="1">
      <alignment horizontal="left"/>
    </xf>
    <xf numFmtId="0" fontId="13" fillId="9" borderId="79" xfId="0" applyFont="1" applyFill="1" applyBorder="1" applyAlignment="1">
      <alignment horizontal="center"/>
    </xf>
    <xf numFmtId="0" fontId="13" fillId="9" borderId="80" xfId="0" applyFont="1" applyFill="1" applyBorder="1" applyAlignment="1">
      <alignment horizontal="center"/>
    </xf>
    <xf numFmtId="0" fontId="13" fillId="9" borderId="81" xfId="0" applyFont="1" applyFill="1" applyBorder="1" applyAlignment="1">
      <alignment horizontal="center"/>
    </xf>
    <xf numFmtId="0" fontId="13" fillId="9" borderId="82" xfId="0" applyFont="1" applyFill="1" applyBorder="1" applyAlignment="1">
      <alignment horizontal="center"/>
    </xf>
    <xf numFmtId="0" fontId="13" fillId="9" borderId="83" xfId="0" applyFont="1" applyFill="1" applyBorder="1" applyAlignment="1">
      <alignment horizontal="center"/>
    </xf>
    <xf numFmtId="0" fontId="13" fillId="9" borderId="84" xfId="0" applyFont="1" applyFill="1" applyBorder="1" applyAlignment="1">
      <alignment horizontal="center"/>
    </xf>
    <xf numFmtId="0" fontId="13" fillId="9" borderId="85" xfId="0" applyFont="1" applyFill="1" applyBorder="1" applyAlignment="1">
      <alignment horizontal="center"/>
    </xf>
    <xf numFmtId="0" fontId="13" fillId="9" borderId="86" xfId="0" applyFont="1" applyFill="1" applyBorder="1" applyAlignment="1">
      <alignment horizontal="center"/>
    </xf>
    <xf numFmtId="0" fontId="63" fillId="7" borderId="31" xfId="0" applyFont="1" applyFill="1" applyBorder="1" applyAlignment="1">
      <alignment horizontal="center"/>
    </xf>
    <xf numFmtId="0" fontId="12" fillId="0" borderId="87" xfId="0" applyFont="1" applyFill="1" applyBorder="1" applyAlignment="1">
      <alignment horizontal="left" wrapText="1"/>
    </xf>
    <xf numFmtId="0" fontId="23" fillId="7" borderId="87" xfId="0" applyFont="1" applyFill="1" applyBorder="1" applyAlignment="1">
      <alignment horizontal="center" vertical="center" wrapText="1"/>
    </xf>
    <xf numFmtId="0" fontId="23" fillId="7" borderId="88" xfId="0" applyFont="1" applyFill="1" applyBorder="1" applyAlignment="1">
      <alignment horizontal="center" vertical="center" wrapText="1"/>
    </xf>
    <xf numFmtId="0" fontId="12" fillId="0" borderId="89" xfId="0" applyFont="1" applyFill="1" applyBorder="1" applyAlignment="1">
      <alignment horizontal="left" wrapText="1"/>
    </xf>
    <xf numFmtId="0" fontId="25" fillId="0" borderId="1" xfId="0" applyFont="1" applyFill="1" applyBorder="1" applyAlignment="1">
      <alignment horizontal="left"/>
    </xf>
    <xf numFmtId="0" fontId="25" fillId="0" borderId="1" xfId="41" applyFont="1" applyFill="1" applyBorder="1" applyAlignment="1">
      <alignment horizontal="left"/>
    </xf>
    <xf numFmtId="0" fontId="26" fillId="0" borderId="0" xfId="0" applyFont="1" applyAlignment="1">
      <alignment horizontal="center"/>
    </xf>
    <xf numFmtId="0" fontId="67" fillId="0" borderId="0" xfId="0" applyFont="1" applyFill="1" applyBorder="1" applyAlignment="1">
      <alignment horizontal="center" vertical="center"/>
    </xf>
    <xf numFmtId="0" fontId="68" fillId="0" borderId="0" xfId="0" applyFont="1" applyFill="1" applyAlignment="1">
      <alignment horizontal="left" vertical="center"/>
    </xf>
    <xf numFmtId="0" fontId="68" fillId="0" borderId="0" xfId="0" applyFont="1" applyAlignment="1">
      <alignment horizontal="left" vertical="center"/>
    </xf>
    <xf numFmtId="164" fontId="25" fillId="0" borderId="1" xfId="41" applyNumberFormat="1" applyFont="1" applyFill="1" applyBorder="1" applyAlignment="1">
      <alignment horizontal="left"/>
    </xf>
    <xf numFmtId="0" fontId="63" fillId="7" borderId="90" xfId="0" applyFont="1" applyFill="1" applyBorder="1" applyAlignment="1">
      <alignment horizontal="center" vertical="center"/>
    </xf>
    <xf numFmtId="0" fontId="23" fillId="7" borderId="90" xfId="0" applyFont="1" applyFill="1" applyBorder="1" applyAlignment="1">
      <alignment horizontal="center" wrapText="1"/>
    </xf>
    <xf numFmtId="0" fontId="23" fillId="7" borderId="90" xfId="0" applyFont="1" applyFill="1" applyBorder="1" applyAlignment="1">
      <alignment horizontal="center" vertical="center" wrapText="1"/>
    </xf>
    <xf numFmtId="0" fontId="23" fillId="7" borderId="91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left" vertical="center"/>
    </xf>
    <xf numFmtId="0" fontId="64" fillId="0" borderId="30" xfId="0" applyFont="1" applyBorder="1"/>
    <xf numFmtId="49" fontId="65" fillId="0" borderId="92" xfId="41" applyNumberFormat="1" applyFont="1" applyFill="1" applyBorder="1" applyAlignment="1">
      <alignment horizontal="center"/>
    </xf>
    <xf numFmtId="49" fontId="65" fillId="0" borderId="21" xfId="41" applyNumberFormat="1" applyFont="1" applyFill="1" applyBorder="1" applyAlignment="1">
      <alignment horizontal="center"/>
    </xf>
    <xf numFmtId="49" fontId="65" fillId="0" borderId="23" xfId="41" applyNumberFormat="1" applyFont="1" applyFill="1" applyBorder="1" applyAlignment="1">
      <alignment horizontal="center"/>
    </xf>
    <xf numFmtId="0" fontId="25" fillId="0" borderId="16" xfId="41" applyFont="1" applyFill="1" applyBorder="1" applyAlignment="1">
      <alignment horizontal="left"/>
    </xf>
    <xf numFmtId="0" fontId="62" fillId="0" borderId="93" xfId="0" applyFont="1" applyBorder="1" applyAlignment="1">
      <alignment horizontal="left" vertical="center"/>
    </xf>
    <xf numFmtId="0" fontId="62" fillId="0" borderId="94" xfId="0" applyFont="1" applyBorder="1" applyAlignment="1">
      <alignment horizontal="left" vertical="center"/>
    </xf>
    <xf numFmtId="0" fontId="62" fillId="0" borderId="30" xfId="0" applyFont="1" applyBorder="1" applyAlignment="1">
      <alignment horizontal="left" vertical="center"/>
    </xf>
    <xf numFmtId="0" fontId="62" fillId="0" borderId="29" xfId="0" applyFont="1" applyBorder="1" applyAlignment="1">
      <alignment horizontal="left" vertical="center"/>
    </xf>
    <xf numFmtId="0" fontId="12" fillId="0" borderId="0" xfId="0" applyFont="1" applyFill="1" applyAlignment="1">
      <alignment horizontal="center"/>
    </xf>
    <xf numFmtId="0" fontId="26" fillId="0" borderId="0" xfId="0" applyFont="1" applyFill="1" applyAlignment="1">
      <alignment horizontal="center"/>
    </xf>
    <xf numFmtId="0" fontId="12" fillId="0" borderId="0" xfId="0" applyFont="1" applyFill="1" applyBorder="1"/>
    <xf numFmtId="1" fontId="13" fillId="0" borderId="74" xfId="41" applyNumberFormat="1" applyFont="1" applyFill="1" applyBorder="1" applyAlignment="1">
      <alignment horizontal="center" wrapText="1"/>
    </xf>
    <xf numFmtId="49" fontId="13" fillId="0" borderId="76" xfId="41" applyNumberFormat="1" applyFont="1" applyFill="1" applyBorder="1" applyAlignment="1">
      <alignment horizontal="center" wrapText="1"/>
    </xf>
    <xf numFmtId="1" fontId="13" fillId="0" borderId="76" xfId="41" applyNumberFormat="1" applyFont="1" applyFill="1" applyBorder="1" applyAlignment="1">
      <alignment horizontal="center" wrapText="1"/>
    </xf>
    <xf numFmtId="1" fontId="13" fillId="0" borderId="78" xfId="41" applyNumberFormat="1" applyFont="1" applyFill="1" applyBorder="1" applyAlignment="1">
      <alignment horizontal="center" wrapText="1"/>
    </xf>
    <xf numFmtId="1" fontId="13" fillId="0" borderId="13" xfId="41" applyNumberFormat="1" applyFont="1" applyFill="1" applyBorder="1" applyAlignment="1">
      <alignment horizontal="center" wrapText="1"/>
    </xf>
    <xf numFmtId="1" fontId="13" fillId="0" borderId="10" xfId="41" applyNumberFormat="1" applyFont="1" applyFill="1" applyBorder="1" applyAlignment="1">
      <alignment horizontal="center" wrapText="1"/>
    </xf>
    <xf numFmtId="1" fontId="13" fillId="0" borderId="11" xfId="41" applyNumberFormat="1" applyFont="1" applyFill="1" applyBorder="1" applyAlignment="1">
      <alignment horizontal="center" wrapText="1"/>
    </xf>
    <xf numFmtId="1" fontId="13" fillId="0" borderId="72" xfId="41" applyNumberFormat="1" applyFont="1" applyFill="1" applyBorder="1" applyAlignment="1">
      <alignment horizontal="center" wrapText="1"/>
    </xf>
    <xf numFmtId="0" fontId="13" fillId="0" borderId="10" xfId="0" applyFont="1" applyFill="1" applyBorder="1" applyAlignment="1">
      <alignment horizontal="center" vertical="center" wrapText="1"/>
    </xf>
    <xf numFmtId="0" fontId="13" fillId="0" borderId="11" xfId="0" applyFont="1" applyFill="1" applyBorder="1" applyAlignment="1">
      <alignment horizontal="center" vertical="center" wrapText="1"/>
    </xf>
    <xf numFmtId="0" fontId="12" fillId="0" borderId="0" xfId="0" applyFont="1" applyBorder="1" applyAlignment="1">
      <alignment wrapText="1"/>
    </xf>
    <xf numFmtId="0" fontId="63" fillId="0" borderId="0" xfId="0" applyFont="1" applyFill="1" applyBorder="1" applyAlignment="1">
      <alignment horizontal="center" vertical="center" wrapText="1"/>
    </xf>
    <xf numFmtId="164" fontId="25" fillId="0" borderId="22" xfId="41" applyNumberFormat="1" applyFont="1" applyFill="1" applyBorder="1" applyAlignment="1">
      <alignment horizontal="center" wrapText="1"/>
    </xf>
    <xf numFmtId="164" fontId="25" fillId="0" borderId="22" xfId="0" applyNumberFormat="1" applyFont="1" applyFill="1" applyBorder="1" applyAlignment="1">
      <alignment horizontal="center" wrapText="1"/>
    </xf>
    <xf numFmtId="164" fontId="25" fillId="0" borderId="24" xfId="41" applyNumberFormat="1" applyFont="1" applyFill="1" applyBorder="1" applyAlignment="1">
      <alignment horizontal="center" wrapText="1"/>
    </xf>
    <xf numFmtId="0" fontId="12" fillId="0" borderId="16" xfId="41" applyFont="1" applyFill="1" applyBorder="1" applyAlignment="1">
      <alignment horizontal="left" vertical="center"/>
    </xf>
    <xf numFmtId="1" fontId="13" fillId="0" borderId="16" xfId="41" applyNumberFormat="1" applyFont="1" applyFill="1" applyBorder="1" applyAlignment="1">
      <alignment horizontal="center" vertical="center" wrapText="1"/>
    </xf>
    <xf numFmtId="0" fontId="12" fillId="0" borderId="16" xfId="0" applyFont="1" applyFill="1" applyBorder="1" applyAlignment="1">
      <alignment horizontal="center" vertical="center"/>
    </xf>
    <xf numFmtId="0" fontId="12" fillId="0" borderId="16" xfId="41" applyFont="1" applyFill="1" applyBorder="1" applyAlignment="1">
      <alignment horizontal="center" vertical="center"/>
    </xf>
    <xf numFmtId="1" fontId="12" fillId="0" borderId="16" xfId="0" applyNumberFormat="1" applyFont="1" applyFill="1" applyBorder="1" applyAlignment="1">
      <alignment horizontal="center" vertical="center"/>
    </xf>
    <xf numFmtId="0" fontId="12" fillId="0" borderId="25" xfId="0" applyFont="1" applyFill="1" applyBorder="1" applyAlignment="1">
      <alignment horizontal="center" vertical="center"/>
    </xf>
    <xf numFmtId="164" fontId="25" fillId="0" borderId="17" xfId="41" applyNumberFormat="1" applyFont="1" applyFill="1" applyBorder="1" applyAlignment="1">
      <alignment horizontal="left"/>
    </xf>
    <xf numFmtId="164" fontId="25" fillId="0" borderId="95" xfId="41" applyNumberFormat="1" applyFont="1" applyFill="1" applyBorder="1" applyAlignment="1">
      <alignment horizontal="center" wrapText="1"/>
    </xf>
    <xf numFmtId="0" fontId="12" fillId="0" borderId="0" xfId="0" applyFont="1" applyAlignment="1">
      <alignment vertical="center"/>
    </xf>
    <xf numFmtId="0" fontId="63" fillId="7" borderId="17" xfId="0" applyFont="1" applyFill="1" applyBorder="1" applyAlignment="1">
      <alignment horizontal="center" vertical="center"/>
    </xf>
    <xf numFmtId="0" fontId="12" fillId="0" borderId="0" xfId="0" applyFont="1" applyBorder="1" applyAlignment="1">
      <alignment vertical="center"/>
    </xf>
    <xf numFmtId="0" fontId="64" fillId="0" borderId="0" xfId="0" applyFont="1" applyBorder="1" applyAlignment="1">
      <alignment vertical="center"/>
    </xf>
    <xf numFmtId="0" fontId="64" fillId="0" borderId="0" xfId="0" applyFont="1" applyFill="1" applyAlignment="1">
      <alignment vertical="center"/>
    </xf>
    <xf numFmtId="0" fontId="12" fillId="0" borderId="0" xfId="0" applyFont="1" applyAlignment="1">
      <alignment horizontal="left" vertical="center"/>
    </xf>
    <xf numFmtId="0" fontId="69" fillId="0" borderId="0" xfId="0" applyFont="1" applyFill="1" applyAlignment="1">
      <alignment horizontal="left"/>
    </xf>
    <xf numFmtId="49" fontId="62" fillId="0" borderId="11" xfId="0" applyNumberFormat="1" applyFont="1" applyFill="1" applyBorder="1" applyAlignment="1">
      <alignment horizontal="center" vertical="center" wrapText="1"/>
    </xf>
    <xf numFmtId="0" fontId="70" fillId="0" borderId="11" xfId="0" applyFont="1" applyFill="1" applyBorder="1" applyAlignment="1">
      <alignment horizontal="left" vertical="center"/>
    </xf>
    <xf numFmtId="0" fontId="70" fillId="7" borderId="11" xfId="0" applyFont="1" applyFill="1" applyBorder="1" applyAlignment="1">
      <alignment horizontal="left" vertical="center"/>
    </xf>
    <xf numFmtId="0" fontId="70" fillId="0" borderId="96" xfId="0" applyFont="1" applyFill="1" applyBorder="1" applyAlignment="1">
      <alignment horizontal="left" vertical="center"/>
    </xf>
    <xf numFmtId="49" fontId="62" fillId="0" borderId="13" xfId="0" applyNumberFormat="1" applyFont="1" applyFill="1" applyBorder="1" applyAlignment="1">
      <alignment horizontal="center" vertical="center" wrapText="1"/>
    </xf>
    <xf numFmtId="0" fontId="70" fillId="7" borderId="13" xfId="0" applyFont="1" applyFill="1" applyBorder="1" applyAlignment="1">
      <alignment horizontal="left" vertical="center"/>
    </xf>
    <xf numFmtId="0" fontId="70" fillId="0" borderId="97" xfId="0" applyFont="1" applyFill="1" applyBorder="1" applyAlignment="1">
      <alignment horizontal="left" vertical="center"/>
    </xf>
    <xf numFmtId="0" fontId="70" fillId="0" borderId="13" xfId="0" applyFont="1" applyFill="1" applyBorder="1" applyAlignment="1">
      <alignment horizontal="left" vertical="center"/>
    </xf>
    <xf numFmtId="49" fontId="62" fillId="0" borderId="68" xfId="0" applyNumberFormat="1" applyFont="1" applyFill="1" applyBorder="1" applyAlignment="1">
      <alignment horizontal="center" vertical="center" wrapText="1"/>
    </xf>
    <xf numFmtId="0" fontId="70" fillId="0" borderId="68" xfId="0" applyFont="1" applyFill="1" applyBorder="1" applyAlignment="1">
      <alignment horizontal="left" vertical="center"/>
    </xf>
    <xf numFmtId="0" fontId="70" fillId="7" borderId="68" xfId="0" applyFont="1" applyFill="1" applyBorder="1" applyAlignment="1">
      <alignment horizontal="left" vertical="center"/>
    </xf>
    <xf numFmtId="0" fontId="70" fillId="0" borderId="98" xfId="0" applyFont="1" applyFill="1" applyBorder="1" applyAlignment="1">
      <alignment horizontal="left" vertical="center"/>
    </xf>
    <xf numFmtId="0" fontId="62" fillId="0" borderId="13" xfId="0" applyFont="1" applyFill="1" applyBorder="1" applyAlignment="1">
      <alignment horizontal="left" vertical="center"/>
    </xf>
    <xf numFmtId="0" fontId="62" fillId="0" borderId="99" xfId="0" applyFont="1" applyBorder="1" applyAlignment="1">
      <alignment horizontal="left" vertical="center"/>
    </xf>
    <xf numFmtId="0" fontId="62" fillId="0" borderId="100" xfId="0" applyFont="1" applyBorder="1" applyAlignment="1">
      <alignment horizontal="left" vertical="center"/>
    </xf>
    <xf numFmtId="0" fontId="62" fillId="0" borderId="100" xfId="0" applyFont="1" applyFill="1" applyBorder="1" applyAlignment="1">
      <alignment horizontal="left" vertical="center"/>
    </xf>
    <xf numFmtId="0" fontId="62" fillId="0" borderId="101" xfId="0" applyFont="1" applyFill="1" applyBorder="1" applyAlignment="1">
      <alignment horizontal="left" vertical="center"/>
    </xf>
    <xf numFmtId="0" fontId="62" fillId="0" borderId="37" xfId="0" applyFont="1" applyFill="1" applyBorder="1" applyAlignment="1">
      <alignment horizontal="center" vertical="center"/>
    </xf>
    <xf numFmtId="0" fontId="62" fillId="0" borderId="11" xfId="0" applyFont="1" applyFill="1" applyBorder="1" applyAlignment="1">
      <alignment horizontal="left" vertical="center"/>
    </xf>
    <xf numFmtId="0" fontId="62" fillId="0" borderId="40" xfId="0" applyFont="1" applyFill="1" applyBorder="1" applyAlignment="1">
      <alignment horizontal="center" vertical="center"/>
    </xf>
    <xf numFmtId="49" fontId="51" fillId="0" borderId="102" xfId="0" applyNumberFormat="1" applyFont="1" applyFill="1" applyBorder="1" applyAlignment="1">
      <alignment horizontal="left" vertical="center"/>
    </xf>
    <xf numFmtId="49" fontId="51" fillId="0" borderId="103" xfId="0" applyNumberFormat="1" applyFont="1" applyFill="1" applyBorder="1" applyAlignment="1">
      <alignment horizontal="left" vertical="center"/>
    </xf>
    <xf numFmtId="0" fontId="51" fillId="0" borderId="103" xfId="0" applyFont="1" applyFill="1" applyBorder="1" applyAlignment="1">
      <alignment horizontal="left" vertical="center"/>
    </xf>
    <xf numFmtId="0" fontId="51" fillId="0" borderId="104" xfId="0" applyFont="1" applyFill="1" applyBorder="1" applyAlignment="1">
      <alignment horizontal="left" vertical="center"/>
    </xf>
    <xf numFmtId="49" fontId="51" fillId="0" borderId="105" xfId="0" applyNumberFormat="1" applyFont="1" applyFill="1" applyBorder="1" applyAlignment="1">
      <alignment horizontal="left" vertical="center"/>
    </xf>
    <xf numFmtId="49" fontId="51" fillId="0" borderId="106" xfId="0" applyNumberFormat="1" applyFont="1" applyFill="1" applyBorder="1" applyAlignment="1">
      <alignment horizontal="left" vertical="center"/>
    </xf>
    <xf numFmtId="0" fontId="51" fillId="0" borderId="106" xfId="0" applyFont="1" applyFill="1" applyBorder="1" applyAlignment="1">
      <alignment horizontal="left" vertical="center"/>
    </xf>
    <xf numFmtId="0" fontId="51" fillId="0" borderId="107" xfId="0" applyFont="1" applyFill="1" applyBorder="1" applyAlignment="1">
      <alignment horizontal="left" vertical="center"/>
    </xf>
    <xf numFmtId="0" fontId="62" fillId="10" borderId="13" xfId="0" applyFont="1" applyFill="1" applyBorder="1" applyAlignment="1">
      <alignment horizontal="left" vertical="center"/>
    </xf>
    <xf numFmtId="0" fontId="62" fillId="10" borderId="11" xfId="0" applyFont="1" applyFill="1" applyBorder="1" applyAlignment="1">
      <alignment horizontal="left" vertical="center"/>
    </xf>
    <xf numFmtId="0" fontId="12" fillId="0" borderId="0" xfId="0" applyFont="1" applyFill="1" applyBorder="1" applyAlignment="1">
      <alignment horizontal="center"/>
    </xf>
    <xf numFmtId="0" fontId="62" fillId="0" borderId="13" xfId="0" applyFont="1" applyBorder="1" applyAlignment="1">
      <alignment horizontal="left" vertical="center"/>
    </xf>
    <xf numFmtId="0" fontId="62" fillId="0" borderId="11" xfId="0" applyFont="1" applyBorder="1" applyAlignment="1">
      <alignment horizontal="left" vertical="center"/>
    </xf>
    <xf numFmtId="49" fontId="51" fillId="0" borderId="108" xfId="0" applyNumberFormat="1" applyFont="1" applyFill="1" applyBorder="1" applyAlignment="1">
      <alignment horizontal="left" vertical="center"/>
    </xf>
    <xf numFmtId="49" fontId="51" fillId="0" borderId="109" xfId="0" applyNumberFormat="1" applyFont="1" applyFill="1" applyBorder="1" applyAlignment="1">
      <alignment horizontal="left" vertical="center"/>
    </xf>
    <xf numFmtId="0" fontId="51" fillId="0" borderId="109" xfId="0" applyFont="1" applyFill="1" applyBorder="1" applyAlignment="1">
      <alignment horizontal="left" vertical="center"/>
    </xf>
    <xf numFmtId="0" fontId="51" fillId="0" borderId="110" xfId="0" applyFont="1" applyFill="1" applyBorder="1" applyAlignment="1">
      <alignment horizontal="left" vertical="center"/>
    </xf>
    <xf numFmtId="0" fontId="62" fillId="0" borderId="111" xfId="0" applyFont="1" applyBorder="1" applyAlignment="1">
      <alignment horizontal="center" vertical="center"/>
    </xf>
    <xf numFmtId="0" fontId="62" fillId="0" borderId="112" xfId="0" applyFont="1" applyBorder="1" applyAlignment="1">
      <alignment horizontal="center" vertical="center"/>
    </xf>
    <xf numFmtId="49" fontId="62" fillId="0" borderId="113" xfId="0" applyNumberFormat="1" applyFont="1" applyFill="1" applyBorder="1" applyAlignment="1">
      <alignment horizontal="center" vertical="center" wrapText="1"/>
    </xf>
    <xf numFmtId="0" fontId="62" fillId="0" borderId="113" xfId="0" applyFont="1" applyBorder="1" applyAlignment="1">
      <alignment horizontal="left" vertical="center"/>
    </xf>
    <xf numFmtId="0" fontId="62" fillId="0" borderId="114" xfId="0" applyFont="1" applyBorder="1" applyAlignment="1">
      <alignment horizontal="center" vertical="center"/>
    </xf>
    <xf numFmtId="0" fontId="62" fillId="2" borderId="13" xfId="0" applyFont="1" applyFill="1" applyBorder="1" applyAlignment="1">
      <alignment horizontal="left" vertical="center"/>
    </xf>
    <xf numFmtId="0" fontId="62" fillId="2" borderId="11" xfId="0" applyFont="1" applyFill="1" applyBorder="1" applyAlignment="1">
      <alignment horizontal="left" vertical="center"/>
    </xf>
    <xf numFmtId="0" fontId="62" fillId="2" borderId="113" xfId="0" applyFont="1" applyFill="1" applyBorder="1" applyAlignment="1">
      <alignment horizontal="left" vertical="center"/>
    </xf>
    <xf numFmtId="0" fontId="71" fillId="0" borderId="13" xfId="0" applyFont="1" applyFill="1" applyBorder="1" applyAlignment="1">
      <alignment horizontal="left" vertical="center"/>
    </xf>
    <xf numFmtId="0" fontId="71" fillId="10" borderId="13" xfId="0" applyFont="1" applyFill="1" applyBorder="1" applyAlignment="1">
      <alignment horizontal="left" vertical="center"/>
    </xf>
    <xf numFmtId="0" fontId="72" fillId="10" borderId="13" xfId="0" applyFont="1" applyFill="1" applyBorder="1" applyAlignment="1">
      <alignment horizontal="left" vertical="center"/>
    </xf>
    <xf numFmtId="0" fontId="72" fillId="10" borderId="11" xfId="0" applyFont="1" applyFill="1" applyBorder="1" applyAlignment="1">
      <alignment horizontal="left" vertical="center"/>
    </xf>
    <xf numFmtId="49" fontId="51" fillId="0" borderId="115" xfId="0" applyNumberFormat="1" applyFont="1" applyFill="1" applyBorder="1" applyAlignment="1">
      <alignment horizontal="left" vertical="center"/>
    </xf>
    <xf numFmtId="49" fontId="51" fillId="0" borderId="116" xfId="0" applyNumberFormat="1" applyFont="1" applyFill="1" applyBorder="1" applyAlignment="1">
      <alignment horizontal="left" vertical="center"/>
    </xf>
    <xf numFmtId="0" fontId="51" fillId="0" borderId="116" xfId="0" applyFont="1" applyFill="1" applyBorder="1" applyAlignment="1">
      <alignment horizontal="left" vertical="center"/>
    </xf>
    <xf numFmtId="0" fontId="51" fillId="0" borderId="117" xfId="0" applyFont="1" applyFill="1" applyBorder="1" applyAlignment="1">
      <alignment horizontal="left" vertical="center"/>
    </xf>
    <xf numFmtId="0" fontId="62" fillId="0" borderId="118" xfId="0" applyFont="1" applyBorder="1" applyAlignment="1">
      <alignment horizontal="left" vertical="center"/>
    </xf>
    <xf numFmtId="0" fontId="62" fillId="0" borderId="48" xfId="0" applyFont="1" applyBorder="1" applyAlignment="1">
      <alignment horizontal="left" vertical="center"/>
    </xf>
    <xf numFmtId="49" fontId="62" fillId="0" borderId="119" xfId="0" applyNumberFormat="1" applyFont="1" applyFill="1" applyBorder="1" applyAlignment="1">
      <alignment horizontal="center" vertical="center" wrapText="1"/>
    </xf>
    <xf numFmtId="0" fontId="62" fillId="0" borderId="119" xfId="0" applyFont="1" applyBorder="1" applyAlignment="1">
      <alignment horizontal="left" vertical="center"/>
    </xf>
    <xf numFmtId="0" fontId="62" fillId="0" borderId="119" xfId="0" applyFont="1" applyFill="1" applyBorder="1" applyAlignment="1">
      <alignment horizontal="left" vertical="center"/>
    </xf>
    <xf numFmtId="0" fontId="62" fillId="0" borderId="49" xfId="0" applyFont="1" applyBorder="1" applyAlignment="1">
      <alignment horizontal="left" vertical="center"/>
    </xf>
    <xf numFmtId="0" fontId="62" fillId="0" borderId="50" xfId="0" applyFont="1" applyBorder="1" applyAlignment="1">
      <alignment horizontal="left" vertical="center"/>
    </xf>
    <xf numFmtId="0" fontId="73" fillId="0" borderId="0" xfId="0" applyFont="1" applyFill="1" applyBorder="1" applyAlignment="1">
      <alignment horizontal="center"/>
    </xf>
    <xf numFmtId="0" fontId="73" fillId="0" borderId="0" xfId="0" applyFont="1" applyFill="1" applyAlignment="1">
      <alignment horizontal="center"/>
    </xf>
    <xf numFmtId="0" fontId="74" fillId="0" borderId="0" xfId="0" applyFont="1" applyAlignment="1">
      <alignment horizontal="left" vertical="center"/>
    </xf>
    <xf numFmtId="0" fontId="73" fillId="0" borderId="0" xfId="0" applyFont="1" applyAlignment="1">
      <alignment horizontal="left" vertical="center"/>
    </xf>
    <xf numFmtId="0" fontId="75" fillId="0" borderId="0" xfId="0" applyFont="1" applyFill="1" applyBorder="1" applyAlignment="1">
      <alignment horizontal="center"/>
    </xf>
    <xf numFmtId="0" fontId="75" fillId="0" borderId="0" xfId="0" applyFont="1" applyFill="1" applyAlignment="1">
      <alignment horizontal="center"/>
    </xf>
    <xf numFmtId="0" fontId="76" fillId="0" borderId="0" xfId="0" applyFont="1" applyAlignment="1">
      <alignment horizontal="left" vertical="center"/>
    </xf>
    <xf numFmtId="0" fontId="75" fillId="0" borderId="0" xfId="0" applyFont="1" applyAlignment="1">
      <alignment horizontal="left" vertical="center"/>
    </xf>
    <xf numFmtId="0" fontId="77" fillId="0" borderId="0" xfId="0" applyFont="1" applyFill="1" applyAlignment="1">
      <alignment horizontal="left" vertical="center"/>
    </xf>
    <xf numFmtId="0" fontId="77" fillId="0" borderId="0" xfId="0" applyFont="1" applyAlignment="1">
      <alignment horizontal="left" vertical="center"/>
    </xf>
    <xf numFmtId="0" fontId="77" fillId="0" borderId="0" xfId="0" applyFont="1" applyAlignment="1">
      <alignment horizontal="left" vertical="center" wrapText="1"/>
    </xf>
    <xf numFmtId="0" fontId="78" fillId="0" borderId="0" xfId="0" applyFont="1" applyAlignment="1">
      <alignment horizontal="left" vertical="center"/>
    </xf>
    <xf numFmtId="0" fontId="62" fillId="0" borderId="51" xfId="0" applyFont="1" applyFill="1" applyBorder="1" applyAlignment="1">
      <alignment horizontal="left" vertical="center"/>
    </xf>
    <xf numFmtId="0" fontId="12" fillId="0" borderId="120" xfId="0" applyFont="1" applyBorder="1" applyAlignment="1">
      <alignment horizontal="center" vertical="center"/>
    </xf>
    <xf numFmtId="0" fontId="12" fillId="0" borderId="121" xfId="0" applyFont="1" applyBorder="1" applyAlignment="1">
      <alignment horizontal="center" vertical="center"/>
    </xf>
    <xf numFmtId="0" fontId="12" fillId="0" borderId="122" xfId="0" applyFont="1" applyBorder="1" applyAlignment="1">
      <alignment horizontal="center" vertical="center"/>
    </xf>
    <xf numFmtId="49" fontId="65" fillId="9" borderId="92" xfId="41" applyNumberFormat="1" applyFont="1" applyFill="1" applyBorder="1" applyAlignment="1">
      <alignment horizontal="center"/>
    </xf>
    <xf numFmtId="0" fontId="25" fillId="9" borderId="17" xfId="41" applyFont="1" applyFill="1" applyBorder="1" applyAlignment="1">
      <alignment horizontal="left"/>
    </xf>
    <xf numFmtId="164" fontId="25" fillId="9" borderId="95" xfId="0" applyNumberFormat="1" applyFont="1" applyFill="1" applyBorder="1" applyAlignment="1">
      <alignment horizontal="center" wrapText="1"/>
    </xf>
    <xf numFmtId="49" fontId="65" fillId="9" borderId="21" xfId="41" applyNumberFormat="1" applyFont="1" applyFill="1" applyBorder="1" applyAlignment="1">
      <alignment horizontal="center"/>
    </xf>
    <xf numFmtId="0" fontId="25" fillId="9" borderId="1" xfId="41" applyFont="1" applyFill="1" applyBorder="1" applyAlignment="1">
      <alignment horizontal="left"/>
    </xf>
    <xf numFmtId="164" fontId="25" fillId="9" borderId="22" xfId="41" applyNumberFormat="1" applyFont="1" applyFill="1" applyBorder="1" applyAlignment="1">
      <alignment horizontal="center" wrapText="1"/>
    </xf>
    <xf numFmtId="164" fontId="25" fillId="9" borderId="95" xfId="41" applyNumberFormat="1" applyFont="1" applyFill="1" applyBorder="1" applyAlignment="1">
      <alignment horizontal="center" wrapText="1"/>
    </xf>
    <xf numFmtId="0" fontId="25" fillId="9" borderId="1" xfId="0" applyFont="1" applyFill="1" applyBorder="1" applyAlignment="1">
      <alignment horizontal="left"/>
    </xf>
    <xf numFmtId="164" fontId="25" fillId="9" borderId="22" xfId="0" applyNumberFormat="1" applyFont="1" applyFill="1" applyBorder="1" applyAlignment="1">
      <alignment horizontal="center" wrapText="1"/>
    </xf>
    <xf numFmtId="0" fontId="25" fillId="9" borderId="1" xfId="0" applyFont="1" applyFill="1" applyBorder="1" applyAlignment="1">
      <alignment horizontal="left" wrapText="1"/>
    </xf>
    <xf numFmtId="49" fontId="65" fillId="9" borderId="23" xfId="41" applyNumberFormat="1" applyFont="1" applyFill="1" applyBorder="1" applyAlignment="1">
      <alignment horizontal="center"/>
    </xf>
    <xf numFmtId="0" fontId="25" fillId="9" borderId="16" xfId="41" applyFont="1" applyFill="1" applyBorder="1" applyAlignment="1">
      <alignment horizontal="left"/>
    </xf>
    <xf numFmtId="164" fontId="25" fillId="9" borderId="24" xfId="41" applyNumberFormat="1" applyFont="1" applyFill="1" applyBorder="1" applyAlignment="1">
      <alignment horizontal="center" wrapText="1"/>
    </xf>
    <xf numFmtId="164" fontId="12" fillId="0" borderId="123" xfId="41" applyNumberFormat="1" applyFont="1" applyFill="1" applyBorder="1" applyAlignment="1">
      <alignment horizontal="center" vertical="center"/>
    </xf>
    <xf numFmtId="164" fontId="12" fillId="0" borderId="124" xfId="41" applyNumberFormat="1" applyFont="1" applyFill="1" applyBorder="1" applyAlignment="1">
      <alignment horizontal="center" vertical="center"/>
    </xf>
    <xf numFmtId="164" fontId="12" fillId="0" borderId="125" xfId="41" applyNumberFormat="1" applyFont="1" applyFill="1" applyBorder="1" applyAlignment="1">
      <alignment horizontal="center" vertical="center"/>
    </xf>
    <xf numFmtId="164" fontId="12" fillId="0" borderId="126" xfId="41" applyNumberFormat="1" applyFont="1" applyFill="1" applyBorder="1" applyAlignment="1">
      <alignment horizontal="center" vertical="center"/>
    </xf>
    <xf numFmtId="164" fontId="12" fillId="0" borderId="127" xfId="41" applyNumberFormat="1" applyFont="1" applyFill="1" applyBorder="1" applyAlignment="1">
      <alignment horizontal="center" vertical="center"/>
    </xf>
    <xf numFmtId="0" fontId="13" fillId="0" borderId="29" xfId="0" applyFont="1" applyFill="1" applyBorder="1" applyAlignment="1">
      <alignment vertical="center" wrapText="1"/>
    </xf>
    <xf numFmtId="0" fontId="63" fillId="0" borderId="30" xfId="0" applyFont="1" applyFill="1" applyBorder="1" applyAlignment="1">
      <alignment horizontal="center" vertical="center"/>
    </xf>
    <xf numFmtId="0" fontId="13" fillId="0" borderId="29" xfId="0" applyFont="1" applyFill="1" applyBorder="1" applyAlignment="1">
      <alignment horizontal="center" vertical="center" wrapText="1"/>
    </xf>
    <xf numFmtId="0" fontId="64" fillId="0" borderId="0" xfId="0" applyFont="1" applyFill="1" applyBorder="1" applyAlignment="1">
      <alignment vertical="center"/>
    </xf>
    <xf numFmtId="164" fontId="12" fillId="0" borderId="128" xfId="41" applyNumberFormat="1" applyFont="1" applyFill="1" applyBorder="1" applyAlignment="1">
      <alignment horizontal="center" vertical="center"/>
    </xf>
    <xf numFmtId="164" fontId="12" fillId="0" borderId="129" xfId="41" applyNumberFormat="1" applyFont="1" applyFill="1" applyBorder="1" applyAlignment="1">
      <alignment horizontal="center" vertical="center"/>
    </xf>
    <xf numFmtId="0" fontId="64" fillId="0" borderId="35" xfId="0" applyFont="1" applyFill="1" applyBorder="1"/>
    <xf numFmtId="0" fontId="63" fillId="0" borderId="35" xfId="0" applyFont="1" applyFill="1" applyBorder="1" applyAlignment="1">
      <alignment horizontal="center" vertical="center"/>
    </xf>
    <xf numFmtId="0" fontId="12" fillId="0" borderId="130" xfId="41" applyFont="1" applyFill="1" applyBorder="1" applyAlignment="1">
      <alignment horizontal="center" wrapText="1"/>
    </xf>
    <xf numFmtId="0" fontId="23" fillId="9" borderId="131" xfId="41" applyFont="1" applyFill="1" applyBorder="1" applyAlignment="1">
      <alignment horizontal="left"/>
    </xf>
    <xf numFmtId="1" fontId="13" fillId="0" borderId="131" xfId="41" applyNumberFormat="1" applyFont="1" applyFill="1" applyBorder="1" applyAlignment="1">
      <alignment horizontal="center" wrapText="1"/>
    </xf>
    <xf numFmtId="0" fontId="12" fillId="0" borderId="131" xfId="0" applyFont="1" applyFill="1" applyBorder="1" applyAlignment="1">
      <alignment horizontal="center"/>
    </xf>
    <xf numFmtId="0" fontId="12" fillId="2" borderId="131" xfId="41" applyFont="1" applyFill="1" applyBorder="1" applyAlignment="1">
      <alignment horizontal="center"/>
    </xf>
    <xf numFmtId="1" fontId="12" fillId="0" borderId="131" xfId="0" applyNumberFormat="1" applyFont="1" applyFill="1" applyBorder="1" applyAlignment="1">
      <alignment horizontal="center"/>
    </xf>
    <xf numFmtId="0" fontId="13" fillId="9" borderId="131" xfId="0" applyFont="1" applyFill="1" applyBorder="1" applyAlignment="1">
      <alignment horizontal="center"/>
    </xf>
    <xf numFmtId="164" fontId="12" fillId="0" borderId="132" xfId="41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/>
    </xf>
    <xf numFmtId="0" fontId="79" fillId="0" borderId="0" xfId="0" applyFont="1" applyFill="1" applyBorder="1" applyAlignment="1">
      <alignment horizontal="left"/>
    </xf>
    <xf numFmtId="0" fontId="80" fillId="0" borderId="0" xfId="0" applyFont="1" applyFill="1" applyBorder="1" applyAlignment="1"/>
    <xf numFmtId="0" fontId="81" fillId="0" borderId="0" xfId="0" applyFont="1" applyFill="1" applyBorder="1" applyAlignment="1">
      <alignment horizontal="left"/>
    </xf>
    <xf numFmtId="0" fontId="82" fillId="0" borderId="0" xfId="0" applyFont="1" applyFill="1" applyBorder="1" applyAlignment="1">
      <alignment horizontal="left"/>
    </xf>
    <xf numFmtId="0" fontId="83" fillId="0" borderId="0" xfId="0" applyFont="1" applyAlignment="1">
      <alignment horizontal="left" vertical="center"/>
    </xf>
    <xf numFmtId="0" fontId="83" fillId="0" borderId="0" xfId="0" applyFont="1" applyFill="1" applyAlignment="1">
      <alignment horizontal="left" vertical="center"/>
    </xf>
    <xf numFmtId="0" fontId="84" fillId="0" borderId="0" xfId="0" applyFont="1" applyAlignment="1">
      <alignment horizontal="left" vertical="center"/>
    </xf>
    <xf numFmtId="49" fontId="65" fillId="0" borderId="16" xfId="41" applyNumberFormat="1" applyFont="1" applyFill="1" applyBorder="1" applyAlignment="1">
      <alignment horizontal="center"/>
    </xf>
    <xf numFmtId="164" fontId="65" fillId="0" borderId="1" xfId="41" applyNumberFormat="1" applyFont="1" applyFill="1" applyBorder="1" applyAlignment="1">
      <alignment horizontal="left" wrapText="1"/>
    </xf>
    <xf numFmtId="164" fontId="65" fillId="0" borderId="22" xfId="41" applyNumberFormat="1" applyFont="1" applyFill="1" applyBorder="1" applyAlignment="1">
      <alignment horizontal="center"/>
    </xf>
    <xf numFmtId="0" fontId="65" fillId="0" borderId="1" xfId="0" applyFont="1" applyFill="1" applyBorder="1" applyAlignment="1">
      <alignment horizontal="left" vertical="center" wrapText="1"/>
    </xf>
    <xf numFmtId="0" fontId="65" fillId="0" borderId="1" xfId="0" applyFont="1" applyFill="1" applyBorder="1" applyAlignment="1">
      <alignment horizontal="left" wrapText="1"/>
    </xf>
    <xf numFmtId="164" fontId="65" fillId="0" borderId="22" xfId="0" applyNumberFormat="1" applyFont="1" applyFill="1" applyBorder="1" applyAlignment="1">
      <alignment horizontal="center"/>
    </xf>
    <xf numFmtId="0" fontId="65" fillId="0" borderId="1" xfId="41" applyFont="1" applyFill="1" applyBorder="1" applyAlignment="1">
      <alignment horizontal="left" wrapText="1"/>
    </xf>
    <xf numFmtId="0" fontId="65" fillId="0" borderId="16" xfId="41" applyFont="1" applyFill="1" applyBorder="1" applyAlignment="1">
      <alignment horizontal="left" wrapText="1"/>
    </xf>
    <xf numFmtId="164" fontId="65" fillId="0" borderId="24" xfId="41" applyNumberFormat="1" applyFont="1" applyFill="1" applyBorder="1" applyAlignment="1">
      <alignment horizontal="center"/>
    </xf>
    <xf numFmtId="0" fontId="62" fillId="0" borderId="133" xfId="0" applyFont="1" applyFill="1" applyBorder="1" applyAlignment="1">
      <alignment horizontal="left" vertical="center"/>
    </xf>
    <xf numFmtId="0" fontId="62" fillId="0" borderId="134" xfId="0" applyFont="1" applyFill="1" applyBorder="1" applyAlignment="1">
      <alignment horizontal="left" vertical="center"/>
    </xf>
    <xf numFmtId="0" fontId="62" fillId="0" borderId="135" xfId="0" applyFont="1" applyFill="1" applyBorder="1" applyAlignment="1">
      <alignment horizontal="left" vertical="center"/>
    </xf>
    <xf numFmtId="0" fontId="62" fillId="0" borderId="136" xfId="0" applyFont="1" applyFill="1" applyBorder="1" applyAlignment="1">
      <alignment horizontal="left" vertical="center"/>
    </xf>
    <xf numFmtId="0" fontId="71" fillId="10" borderId="11" xfId="0" applyFont="1" applyFill="1" applyBorder="1" applyAlignment="1">
      <alignment horizontal="left" vertical="center"/>
    </xf>
    <xf numFmtId="0" fontId="62" fillId="10" borderId="53" xfId="0" applyFont="1" applyFill="1" applyBorder="1" applyAlignment="1">
      <alignment horizontal="left" vertical="center"/>
    </xf>
    <xf numFmtId="49" fontId="85" fillId="10" borderId="1" xfId="0" applyNumberFormat="1" applyFont="1" applyFill="1" applyBorder="1" applyAlignment="1">
      <alignment horizontal="left" vertical="center" wrapText="1"/>
    </xf>
    <xf numFmtId="49" fontId="86" fillId="2" borderId="1" xfId="0" applyNumberFormat="1" applyFont="1" applyFill="1" applyBorder="1" applyAlignment="1">
      <alignment horizontal="left" vertical="center" wrapText="1"/>
    </xf>
    <xf numFmtId="49" fontId="87" fillId="10" borderId="1" xfId="0" applyNumberFormat="1" applyFont="1" applyFill="1" applyBorder="1" applyAlignment="1">
      <alignment horizontal="left" vertical="center" wrapText="1"/>
    </xf>
    <xf numFmtId="49" fontId="88" fillId="9" borderId="1" xfId="0" applyNumberFormat="1" applyFont="1" applyFill="1" applyBorder="1" applyAlignment="1">
      <alignment horizontal="center" vertical="center"/>
    </xf>
    <xf numFmtId="0" fontId="88" fillId="9" borderId="1" xfId="0" applyFont="1" applyFill="1" applyBorder="1" applyAlignment="1">
      <alignment horizontal="left" wrapText="1"/>
    </xf>
    <xf numFmtId="164" fontId="88" fillId="9" borderId="22" xfId="0" applyNumberFormat="1" applyFont="1" applyFill="1" applyBorder="1" applyAlignment="1">
      <alignment horizontal="center" vertical="center"/>
    </xf>
    <xf numFmtId="49" fontId="88" fillId="9" borderId="1" xfId="0" applyNumberFormat="1" applyFont="1" applyFill="1" applyBorder="1" applyAlignment="1">
      <alignment horizontal="left" vertical="center" wrapText="1"/>
    </xf>
    <xf numFmtId="0" fontId="88" fillId="9" borderId="1" xfId="0" applyFont="1" applyFill="1" applyBorder="1" applyAlignment="1">
      <alignment horizontal="left" vertical="center" wrapText="1"/>
    </xf>
    <xf numFmtId="0" fontId="8" fillId="0" borderId="18" xfId="0" applyFont="1" applyBorder="1" applyAlignment="1">
      <alignment horizontal="center" vertical="center"/>
    </xf>
    <xf numFmtId="49" fontId="8" fillId="0" borderId="19" xfId="0" applyNumberFormat="1" applyFont="1" applyFill="1" applyBorder="1" applyAlignment="1">
      <alignment horizontal="center" vertical="center"/>
    </xf>
    <xf numFmtId="49" fontId="8" fillId="0" borderId="19" xfId="0" applyNumberFormat="1" applyFont="1" applyFill="1" applyBorder="1" applyAlignment="1">
      <alignment horizontal="center" vertical="center" wrapText="1"/>
    </xf>
    <xf numFmtId="0" fontId="8" fillId="0" borderId="20" xfId="0" applyFont="1" applyFill="1" applyBorder="1" applyAlignment="1">
      <alignment horizontal="center" vertical="center"/>
    </xf>
    <xf numFmtId="0" fontId="62" fillId="0" borderId="0" xfId="0" applyFont="1" applyFill="1" applyAlignment="1">
      <alignment horizontal="center" vertical="center"/>
    </xf>
    <xf numFmtId="0" fontId="62" fillId="0" borderId="0" xfId="0" applyFont="1" applyAlignment="1">
      <alignment horizontal="center" vertical="center"/>
    </xf>
    <xf numFmtId="0" fontId="89" fillId="0" borderId="0" xfId="0" applyFont="1" applyAlignment="1">
      <alignment horizontal="center" vertical="center"/>
    </xf>
    <xf numFmtId="49" fontId="85" fillId="10" borderId="1" xfId="0" applyNumberFormat="1" applyFont="1" applyFill="1" applyBorder="1" applyAlignment="1">
      <alignment horizontal="center" vertical="center"/>
    </xf>
    <xf numFmtId="0" fontId="85" fillId="10" borderId="22" xfId="0" applyFont="1" applyFill="1" applyBorder="1" applyAlignment="1">
      <alignment horizontal="left" vertical="center"/>
    </xf>
    <xf numFmtId="49" fontId="86" fillId="2" borderId="1" xfId="0" applyNumberFormat="1" applyFont="1" applyFill="1" applyBorder="1" applyAlignment="1">
      <alignment horizontal="center" vertical="center"/>
    </xf>
    <xf numFmtId="164" fontId="86" fillId="2" borderId="22" xfId="0" applyNumberFormat="1" applyFont="1" applyFill="1" applyBorder="1" applyAlignment="1">
      <alignment horizontal="center" vertical="center"/>
    </xf>
    <xf numFmtId="49" fontId="87" fillId="10" borderId="1" xfId="0" applyNumberFormat="1" applyFont="1" applyFill="1" applyBorder="1" applyAlignment="1">
      <alignment horizontal="center" vertical="center"/>
    </xf>
    <xf numFmtId="164" fontId="87" fillId="10" borderId="22" xfId="0" applyNumberFormat="1" applyFont="1" applyFill="1" applyBorder="1" applyAlignment="1">
      <alignment horizontal="center" vertical="center"/>
    </xf>
    <xf numFmtId="0" fontId="62" fillId="0" borderId="137" xfId="0" applyFont="1" applyBorder="1" applyAlignment="1">
      <alignment horizontal="left" vertical="center"/>
    </xf>
    <xf numFmtId="0" fontId="62" fillId="0" borderId="138" xfId="0" applyFont="1" applyBorder="1" applyAlignment="1">
      <alignment horizontal="left" vertical="center"/>
    </xf>
    <xf numFmtId="0" fontId="62" fillId="0" borderId="139" xfId="0" applyFont="1" applyBorder="1" applyAlignment="1">
      <alignment horizontal="left" vertical="center"/>
    </xf>
    <xf numFmtId="0" fontId="62" fillId="0" borderId="140" xfId="0" applyFont="1" applyBorder="1" applyAlignment="1">
      <alignment horizontal="left" vertical="center"/>
    </xf>
    <xf numFmtId="0" fontId="62" fillId="0" borderId="141" xfId="0" applyFont="1" applyBorder="1" applyAlignment="1">
      <alignment horizontal="left" vertical="center"/>
    </xf>
    <xf numFmtId="0" fontId="62" fillId="0" borderId="142" xfId="0" applyFont="1" applyBorder="1" applyAlignment="1">
      <alignment horizontal="left" vertical="center"/>
    </xf>
    <xf numFmtId="49" fontId="12" fillId="0" borderId="143" xfId="0" applyNumberFormat="1" applyFont="1" applyFill="1" applyBorder="1" applyAlignment="1">
      <alignment horizontal="left" vertical="center"/>
    </xf>
    <xf numFmtId="0" fontId="12" fillId="0" borderId="144" xfId="0" applyFont="1" applyFill="1" applyBorder="1" applyAlignment="1">
      <alignment horizontal="left" vertical="center"/>
    </xf>
    <xf numFmtId="0" fontId="12" fillId="0" borderId="145" xfId="0" applyFont="1" applyFill="1" applyBorder="1" applyAlignment="1">
      <alignment horizontal="left" vertical="center"/>
    </xf>
    <xf numFmtId="0" fontId="12" fillId="0" borderId="146" xfId="0" applyFont="1" applyFill="1" applyBorder="1" applyAlignment="1">
      <alignment horizontal="left" vertical="center"/>
    </xf>
    <xf numFmtId="49" fontId="12" fillId="0" borderId="145" xfId="0" applyNumberFormat="1" applyFont="1" applyFill="1" applyBorder="1" applyAlignment="1">
      <alignment horizontal="left" vertical="center"/>
    </xf>
    <xf numFmtId="0" fontId="12" fillId="0" borderId="145" xfId="0" applyFont="1" applyFill="1" applyBorder="1" applyAlignment="1">
      <alignment horizontal="left" wrapText="1"/>
    </xf>
    <xf numFmtId="0" fontId="12" fillId="0" borderId="147" xfId="0" applyFont="1" applyFill="1" applyBorder="1" applyAlignment="1">
      <alignment horizontal="left" vertical="center"/>
    </xf>
    <xf numFmtId="0" fontId="12" fillId="0" borderId="148" xfId="0" applyFont="1" applyFill="1" applyBorder="1" applyAlignment="1">
      <alignment horizontal="left" vertical="center"/>
    </xf>
    <xf numFmtId="0" fontId="62" fillId="0" borderId="143" xfId="0" applyFont="1" applyFill="1" applyBorder="1" applyAlignment="1">
      <alignment horizontal="left" vertical="center"/>
    </xf>
    <xf numFmtId="0" fontId="62" fillId="0" borderId="144" xfId="0" applyFont="1" applyFill="1" applyBorder="1" applyAlignment="1">
      <alignment horizontal="left" vertical="center"/>
    </xf>
    <xf numFmtId="0" fontId="62" fillId="0" borderId="145" xfId="0" applyFont="1" applyFill="1" applyBorder="1" applyAlignment="1">
      <alignment horizontal="left" vertical="center"/>
    </xf>
    <xf numFmtId="0" fontId="62" fillId="0" borderId="146" xfId="0" applyFont="1" applyFill="1" applyBorder="1" applyAlignment="1">
      <alignment horizontal="left" vertical="center"/>
    </xf>
    <xf numFmtId="0" fontId="62" fillId="0" borderId="146" xfId="0" applyFont="1" applyBorder="1" applyAlignment="1">
      <alignment horizontal="left" vertical="center"/>
    </xf>
    <xf numFmtId="0" fontId="62" fillId="0" borderId="147" xfId="0" applyFont="1" applyFill="1" applyBorder="1" applyAlignment="1">
      <alignment horizontal="left" vertical="center"/>
    </xf>
    <xf numFmtId="0" fontId="62" fillId="0" borderId="148" xfId="0" applyFont="1" applyBorder="1" applyAlignment="1">
      <alignment horizontal="left" vertical="center"/>
    </xf>
    <xf numFmtId="0" fontId="7" fillId="0" borderId="150" xfId="41" applyFont="1" applyBorder="1"/>
    <xf numFmtId="0" fontId="0" fillId="0" borderId="10" xfId="0" applyBorder="1"/>
    <xf numFmtId="1" fontId="0" fillId="0" borderId="0" xfId="0" applyNumberFormat="1"/>
    <xf numFmtId="0" fontId="0" fillId="18" borderId="10" xfId="0" applyFill="1" applyBorder="1"/>
    <xf numFmtId="1" fontId="31" fillId="0" borderId="10" xfId="42" applyNumberFormat="1" applyFont="1" applyFill="1" applyBorder="1" applyAlignment="1">
      <alignment horizontal="center" vertical="center"/>
    </xf>
    <xf numFmtId="1" fontId="31" fillId="3" borderId="10" xfId="42" applyNumberFormat="1" applyFont="1" applyFill="1" applyBorder="1" applyAlignment="1">
      <alignment horizontal="center" vertical="center"/>
    </xf>
    <xf numFmtId="0" fontId="0" fillId="0" borderId="83" xfId="0" applyBorder="1"/>
    <xf numFmtId="0" fontId="0" fillId="18" borderId="83" xfId="0" applyFill="1" applyBorder="1"/>
    <xf numFmtId="0" fontId="0" fillId="0" borderId="151" xfId="0" applyBorder="1"/>
    <xf numFmtId="0" fontId="0" fillId="18" borderId="151" xfId="0" applyFill="1" applyBorder="1"/>
    <xf numFmtId="0" fontId="0" fillId="0" borderId="12" xfId="0" applyBorder="1"/>
    <xf numFmtId="0" fontId="0" fillId="0" borderId="64" xfId="0" applyBorder="1"/>
    <xf numFmtId="0" fontId="0" fillId="18" borderId="12" xfId="0" applyFill="1" applyBorder="1"/>
    <xf numFmtId="0" fontId="0" fillId="18" borderId="64" xfId="0" applyFill="1" applyBorder="1"/>
    <xf numFmtId="0" fontId="0" fillId="18" borderId="15" xfId="0" applyFill="1" applyBorder="1"/>
    <xf numFmtId="0" fontId="0" fillId="18" borderId="11" xfId="0" applyFill="1" applyBorder="1"/>
    <xf numFmtId="0" fontId="0" fillId="18" borderId="26" xfId="0" applyFill="1" applyBorder="1"/>
    <xf numFmtId="0" fontId="0" fillId="0" borderId="15" xfId="0" applyBorder="1"/>
    <xf numFmtId="0" fontId="0" fillId="0" borderId="11" xfId="0" applyBorder="1"/>
    <xf numFmtId="0" fontId="0" fillId="0" borderId="26" xfId="0" applyBorder="1"/>
    <xf numFmtId="1" fontId="31" fillId="0" borderId="12" xfId="42" applyNumberFormat="1" applyFont="1" applyFill="1" applyBorder="1" applyAlignment="1">
      <alignment horizontal="center" vertical="center"/>
    </xf>
    <xf numFmtId="1" fontId="31" fillId="0" borderId="64" xfId="42" applyNumberFormat="1" applyFont="1" applyFill="1" applyBorder="1" applyAlignment="1">
      <alignment horizontal="center" vertical="center"/>
    </xf>
    <xf numFmtId="1" fontId="31" fillId="3" borderId="12" xfId="42" applyNumberFormat="1" applyFont="1" applyFill="1" applyBorder="1" applyAlignment="1">
      <alignment horizontal="center" vertical="center"/>
    </xf>
    <xf numFmtId="0" fontId="0" fillId="0" borderId="152" xfId="0" applyBorder="1"/>
    <xf numFmtId="0" fontId="0" fillId="0" borderId="153" xfId="0" applyBorder="1"/>
    <xf numFmtId="0" fontId="0" fillId="0" borderId="154" xfId="0" applyBorder="1"/>
    <xf numFmtId="0" fontId="0" fillId="0" borderId="155" xfId="0" applyBorder="1"/>
    <xf numFmtId="0" fontId="0" fillId="0" borderId="156" xfId="0" applyBorder="1"/>
    <xf numFmtId="0" fontId="3" fillId="0" borderId="157" xfId="0" applyFont="1" applyBorder="1" applyAlignment="1">
      <alignment horizontal="center" vertical="center"/>
    </xf>
    <xf numFmtId="0" fontId="3" fillId="0" borderId="158" xfId="0" applyFont="1" applyBorder="1" applyAlignment="1">
      <alignment horizontal="center" vertical="center"/>
    </xf>
    <xf numFmtId="0" fontId="0" fillId="0" borderId="159" xfId="0" applyBorder="1" applyAlignment="1">
      <alignment horizontal="center" vertical="center"/>
    </xf>
    <xf numFmtId="0" fontId="0" fillId="0" borderId="160" xfId="0" applyBorder="1" applyAlignment="1">
      <alignment horizontal="center" vertical="center"/>
    </xf>
    <xf numFmtId="0" fontId="0" fillId="0" borderId="161" xfId="0" applyBorder="1" applyAlignment="1">
      <alignment horizontal="center" vertical="center"/>
    </xf>
    <xf numFmtId="0" fontId="0" fillId="0" borderId="162" xfId="0" applyBorder="1" applyAlignment="1">
      <alignment horizontal="center" vertical="center"/>
    </xf>
    <xf numFmtId="0" fontId="0" fillId="19" borderId="160" xfId="0" applyFill="1" applyBorder="1" applyAlignment="1">
      <alignment horizontal="center" vertical="center"/>
    </xf>
    <xf numFmtId="0" fontId="0" fillId="19" borderId="152" xfId="0" applyFill="1" applyBorder="1"/>
    <xf numFmtId="0" fontId="0" fillId="20" borderId="152" xfId="0" applyFill="1" applyBorder="1"/>
    <xf numFmtId="0" fontId="0" fillId="21" borderId="152" xfId="0" applyFill="1" applyBorder="1"/>
    <xf numFmtId="0" fontId="0" fillId="19" borderId="159" xfId="0" applyFill="1" applyBorder="1" applyAlignment="1">
      <alignment horizontal="center" vertical="center"/>
    </xf>
    <xf numFmtId="0" fontId="3" fillId="19" borderId="152" xfId="0" applyFont="1" applyFill="1" applyBorder="1"/>
    <xf numFmtId="0" fontId="1" fillId="0" borderId="163" xfId="0" applyFont="1" applyFill="1" applyBorder="1"/>
    <xf numFmtId="0" fontId="8" fillId="0" borderId="1" xfId="0" applyFont="1" applyFill="1" applyBorder="1"/>
    <xf numFmtId="0" fontId="8" fillId="0" borderId="0" xfId="0" applyFont="1" applyFill="1" applyAlignment="1">
      <alignment horizontal="center" vertical="center"/>
    </xf>
    <xf numFmtId="0" fontId="105" fillId="0" borderId="1" xfId="0" applyFont="1" applyFill="1" applyBorder="1"/>
    <xf numFmtId="0" fontId="36" fillId="0" borderId="0" xfId="0" applyFont="1" applyFill="1"/>
    <xf numFmtId="0" fontId="106" fillId="0" borderId="0" xfId="0" applyFont="1" applyFill="1"/>
    <xf numFmtId="0" fontId="106" fillId="0" borderId="0" xfId="0" applyFont="1" applyFill="1" applyAlignment="1">
      <alignment horizontal="center"/>
    </xf>
    <xf numFmtId="0" fontId="106" fillId="0" borderId="0" xfId="0" applyFont="1" applyFill="1" applyAlignment="1">
      <alignment horizontal="center" vertical="center"/>
    </xf>
    <xf numFmtId="0" fontId="107" fillId="0" borderId="1" xfId="0" applyFont="1" applyFill="1" applyBorder="1"/>
    <xf numFmtId="0" fontId="107" fillId="0" borderId="0" xfId="0" applyFont="1" applyFill="1"/>
    <xf numFmtId="0" fontId="108" fillId="0" borderId="0" xfId="0" applyFont="1" applyFill="1"/>
    <xf numFmtId="0" fontId="108" fillId="0" borderId="0" xfId="0" applyFont="1" applyFill="1" applyAlignment="1">
      <alignment horizontal="center"/>
    </xf>
    <xf numFmtId="0" fontId="108" fillId="0" borderId="0" xfId="0" applyFont="1" applyFill="1" applyAlignment="1">
      <alignment horizontal="center" vertical="center"/>
    </xf>
    <xf numFmtId="0" fontId="107" fillId="0" borderId="0" xfId="0" applyFont="1" applyFill="1" applyBorder="1"/>
    <xf numFmtId="0" fontId="109" fillId="0" borderId="0" xfId="0" applyFont="1" applyFill="1"/>
    <xf numFmtId="0" fontId="105" fillId="0" borderId="0" xfId="0" applyFont="1" applyFill="1"/>
    <xf numFmtId="0" fontId="106" fillId="0" borderId="0" xfId="0" applyFont="1"/>
    <xf numFmtId="0" fontId="106" fillId="0" borderId="0" xfId="0" applyFont="1" applyAlignment="1">
      <alignment horizontal="center"/>
    </xf>
    <xf numFmtId="0" fontId="106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5" fillId="0" borderId="0" xfId="0" applyFont="1" applyFill="1" applyBorder="1"/>
    <xf numFmtId="0" fontId="110" fillId="0" borderId="0" xfId="0" applyFont="1" applyFill="1"/>
    <xf numFmtId="0" fontId="111" fillId="0" borderId="0" xfId="0" applyFont="1" applyFill="1"/>
    <xf numFmtId="0" fontId="107" fillId="0" borderId="0" xfId="0" applyFont="1" applyFill="1" applyAlignment="1">
      <alignment horizontal="center"/>
    </xf>
    <xf numFmtId="0" fontId="107" fillId="0" borderId="0" xfId="0" applyFont="1" applyFill="1" applyAlignment="1">
      <alignment horizontal="center" vertical="center"/>
    </xf>
    <xf numFmtId="1" fontId="3" fillId="0" borderId="10" xfId="0" applyNumberFormat="1" applyFont="1" applyFill="1" applyBorder="1" applyAlignment="1">
      <alignment horizontal="center"/>
    </xf>
    <xf numFmtId="1" fontId="3" fillId="0" borderId="10" xfId="0" applyNumberFormat="1" applyFont="1" applyFill="1" applyBorder="1"/>
    <xf numFmtId="1" fontId="0" fillId="0" borderId="10" xfId="0" applyNumberFormat="1" applyFill="1" applyBorder="1"/>
    <xf numFmtId="0" fontId="8" fillId="0" borderId="0" xfId="41" applyFont="1" applyFill="1" applyBorder="1" applyAlignment="1">
      <alignment horizontal="left"/>
    </xf>
    <xf numFmtId="1" fontId="3" fillId="0" borderId="1" xfId="0" applyNumberFormat="1" applyFont="1" applyFill="1" applyBorder="1" applyAlignment="1">
      <alignment horizontal="center"/>
    </xf>
    <xf numFmtId="1" fontId="31" fillId="0" borderId="1" xfId="42" applyNumberFormat="1" applyFont="1" applyFill="1" applyBorder="1" applyAlignment="1">
      <alignment horizontal="center"/>
    </xf>
    <xf numFmtId="1" fontId="3" fillId="0" borderId="1" xfId="0" applyNumberFormat="1" applyFont="1" applyFill="1" applyBorder="1"/>
    <xf numFmtId="1" fontId="105" fillId="0" borderId="1" xfId="0" applyNumberFormat="1" applyFont="1" applyFill="1" applyBorder="1"/>
    <xf numFmtId="0" fontId="105" fillId="0" borderId="0" xfId="0" applyFont="1" applyFill="1" applyAlignment="1">
      <alignment horizontal="center"/>
    </xf>
    <xf numFmtId="0" fontId="105" fillId="0" borderId="0" xfId="0" applyFont="1" applyFill="1" applyAlignment="1">
      <alignment horizontal="center" vertical="center"/>
    </xf>
    <xf numFmtId="1" fontId="107" fillId="0" borderId="1" xfId="0" applyNumberFormat="1" applyFont="1" applyFill="1" applyBorder="1"/>
    <xf numFmtId="0" fontId="43" fillId="0" borderId="0" xfId="0" applyFont="1" applyFill="1"/>
    <xf numFmtId="1" fontId="3" fillId="0" borderId="164" xfId="0" applyNumberFormat="1" applyFont="1" applyFill="1" applyBorder="1" applyAlignment="1">
      <alignment horizontal="center"/>
    </xf>
    <xf numFmtId="1" fontId="3" fillId="0" borderId="164" xfId="0" applyNumberFormat="1" applyFont="1" applyFill="1" applyBorder="1"/>
    <xf numFmtId="1" fontId="0" fillId="0" borderId="164" xfId="0" applyNumberFormat="1" applyFill="1" applyBorder="1"/>
    <xf numFmtId="1" fontId="0" fillId="0" borderId="1" xfId="0" applyNumberFormat="1" applyFill="1" applyBorder="1"/>
    <xf numFmtId="0" fontId="31" fillId="0" borderId="21" xfId="0" applyFont="1" applyFill="1" applyBorder="1"/>
    <xf numFmtId="1" fontId="0" fillId="0" borderId="0" xfId="0" applyNumberFormat="1" applyFill="1" applyBorder="1"/>
    <xf numFmtId="1" fontId="0" fillId="0" borderId="22" xfId="0" applyNumberFormat="1" applyFill="1" applyBorder="1" applyAlignment="1">
      <alignment horizontal="center" vertical="center"/>
    </xf>
    <xf numFmtId="0" fontId="3" fillId="0" borderId="21" xfId="0" applyFont="1" applyFill="1" applyBorder="1"/>
    <xf numFmtId="0" fontId="31" fillId="0" borderId="23" xfId="0" applyFont="1" applyFill="1" applyBorder="1"/>
    <xf numFmtId="1" fontId="3" fillId="0" borderId="16" xfId="0" applyNumberFormat="1" applyFont="1" applyFill="1" applyBorder="1" applyAlignment="1">
      <alignment horizontal="center"/>
    </xf>
    <xf numFmtId="1" fontId="31" fillId="0" borderId="16" xfId="42" applyNumberFormat="1" applyFont="1" applyFill="1" applyBorder="1" applyAlignment="1">
      <alignment horizontal="center"/>
    </xf>
    <xf numFmtId="1" fontId="3" fillId="0" borderId="16" xfId="0" applyNumberFormat="1" applyFont="1" applyFill="1" applyBorder="1"/>
    <xf numFmtId="1" fontId="0" fillId="0" borderId="100" xfId="0" applyNumberFormat="1" applyFill="1" applyBorder="1"/>
    <xf numFmtId="1" fontId="0" fillId="0" borderId="24" xfId="0" applyNumberFormat="1" applyFill="1" applyBorder="1" applyAlignment="1">
      <alignment horizontal="center" vertical="center"/>
    </xf>
    <xf numFmtId="0" fontId="0" fillId="0" borderId="12" xfId="0" applyFill="1" applyBorder="1"/>
    <xf numFmtId="1" fontId="0" fillId="0" borderId="64" xfId="0" applyNumberFormat="1" applyFill="1" applyBorder="1" applyAlignment="1">
      <alignment horizontal="center" vertical="center"/>
    </xf>
    <xf numFmtId="0" fontId="0" fillId="0" borderId="165" xfId="0" applyFill="1" applyBorder="1"/>
    <xf numFmtId="1" fontId="0" fillId="0" borderId="166" xfId="0" applyNumberFormat="1" applyFill="1" applyBorder="1" applyAlignment="1">
      <alignment horizontal="center" vertical="center"/>
    </xf>
    <xf numFmtId="0" fontId="0" fillId="0" borderId="167" xfId="0" applyFill="1" applyBorder="1"/>
    <xf numFmtId="0" fontId="0" fillId="0" borderId="168" xfId="0" applyFill="1" applyBorder="1"/>
    <xf numFmtId="1" fontId="0" fillId="0" borderId="16" xfId="0" applyNumberFormat="1" applyFill="1" applyBorder="1"/>
    <xf numFmtId="0" fontId="0" fillId="0" borderId="71" xfId="0" applyFill="1" applyBorder="1"/>
    <xf numFmtId="1" fontId="3" fillId="0" borderId="72" xfId="0" applyNumberFormat="1" applyFont="1" applyFill="1" applyBorder="1" applyAlignment="1">
      <alignment horizontal="center"/>
    </xf>
    <xf numFmtId="1" fontId="3" fillId="0" borderId="72" xfId="0" applyNumberFormat="1" applyFont="1" applyFill="1" applyBorder="1"/>
    <xf numFmtId="1" fontId="0" fillId="0" borderId="72" xfId="0" applyNumberFormat="1" applyFill="1" applyBorder="1"/>
    <xf numFmtId="1" fontId="0" fillId="0" borderId="169" xfId="0" applyNumberFormat="1" applyFill="1" applyBorder="1" applyAlignment="1">
      <alignment horizontal="center" vertical="center"/>
    </xf>
    <xf numFmtId="0" fontId="31" fillId="0" borderId="92" xfId="0" applyFont="1" applyFill="1" applyBorder="1"/>
    <xf numFmtId="1" fontId="3" fillId="0" borderId="17" xfId="0" applyNumberFormat="1" applyFont="1" applyFill="1" applyBorder="1" applyAlignment="1">
      <alignment horizontal="center"/>
    </xf>
    <xf numFmtId="1" fontId="31" fillId="0" borderId="17" xfId="42" applyNumberFormat="1" applyFont="1" applyFill="1" applyBorder="1" applyAlignment="1">
      <alignment horizontal="center"/>
    </xf>
    <xf numFmtId="1" fontId="3" fillId="0" borderId="17" xfId="0" applyNumberFormat="1" applyFont="1" applyFill="1" applyBorder="1"/>
    <xf numFmtId="1" fontId="0" fillId="0" borderId="95" xfId="0" applyNumberFormat="1" applyFill="1" applyBorder="1" applyAlignment="1">
      <alignment horizontal="center" vertical="center"/>
    </xf>
    <xf numFmtId="0" fontId="1" fillId="0" borderId="120" xfId="41" applyFont="1" applyBorder="1"/>
    <xf numFmtId="1" fontId="96" fillId="22" borderId="121" xfId="41" applyNumberFormat="1" applyFont="1" applyFill="1" applyBorder="1"/>
    <xf numFmtId="1" fontId="0" fillId="0" borderId="170" xfId="0" applyNumberFormat="1" applyBorder="1"/>
    <xf numFmtId="1" fontId="3" fillId="0" borderId="122" xfId="0" applyNumberFormat="1" applyFont="1" applyBorder="1" applyAlignment="1">
      <alignment vertical="center"/>
    </xf>
    <xf numFmtId="0" fontId="4" fillId="0" borderId="120" xfId="41" applyFont="1" applyBorder="1"/>
    <xf numFmtId="0" fontId="4" fillId="22" borderId="121" xfId="41" applyFont="1" applyFill="1" applyBorder="1"/>
    <xf numFmtId="0" fontId="0" fillId="0" borderId="170" xfId="0" applyBorder="1"/>
    <xf numFmtId="0" fontId="3" fillId="0" borderId="122" xfId="0" applyFont="1" applyBorder="1" applyAlignment="1">
      <alignment vertical="center"/>
    </xf>
    <xf numFmtId="0" fontId="0" fillId="18" borderId="84" xfId="0" applyFill="1" applyBorder="1"/>
    <xf numFmtId="0" fontId="0" fillId="18" borderId="171" xfId="0" applyFill="1" applyBorder="1"/>
    <xf numFmtId="0" fontId="0" fillId="0" borderId="171" xfId="0" applyBorder="1"/>
    <xf numFmtId="0" fontId="0" fillId="0" borderId="84" xfId="0" applyBorder="1"/>
    <xf numFmtId="0" fontId="0" fillId="19" borderId="172" xfId="0" applyFill="1" applyBorder="1"/>
    <xf numFmtId="0" fontId="0" fillId="0" borderId="173" xfId="0" applyBorder="1"/>
    <xf numFmtId="0" fontId="0" fillId="0" borderId="72" xfId="0" applyBorder="1"/>
    <xf numFmtId="0" fontId="0" fillId="0" borderId="85" xfId="0" applyBorder="1"/>
    <xf numFmtId="0" fontId="0" fillId="0" borderId="71" xfId="0" applyBorder="1"/>
    <xf numFmtId="0" fontId="0" fillId="0" borderId="169" xfId="0" applyBorder="1"/>
    <xf numFmtId="0" fontId="0" fillId="0" borderId="172" xfId="0" applyBorder="1"/>
    <xf numFmtId="0" fontId="0" fillId="18" borderId="71" xfId="0" applyFill="1" applyBorder="1"/>
    <xf numFmtId="0" fontId="0" fillId="18" borderId="72" xfId="0" applyFill="1" applyBorder="1"/>
    <xf numFmtId="0" fontId="0" fillId="18" borderId="169" xfId="0" applyFill="1" applyBorder="1"/>
    <xf numFmtId="1" fontId="31" fillId="0" borderId="71" xfId="42" applyNumberFormat="1" applyFont="1" applyFill="1" applyBorder="1" applyAlignment="1">
      <alignment horizontal="center" vertical="center"/>
    </xf>
    <xf numFmtId="1" fontId="31" fillId="0" borderId="72" xfId="42" applyNumberFormat="1" applyFont="1" applyFill="1" applyBorder="1" applyAlignment="1">
      <alignment horizontal="center" vertical="center"/>
    </xf>
    <xf numFmtId="1" fontId="31" fillId="0" borderId="169" xfId="42" applyNumberFormat="1" applyFont="1" applyFill="1" applyBorder="1" applyAlignment="1">
      <alignment horizontal="center" vertical="center"/>
    </xf>
    <xf numFmtId="0" fontId="8" fillId="0" borderId="1" xfId="41" applyFont="1" applyFill="1" applyBorder="1" applyAlignment="1">
      <alignment horizontal="center" wrapText="1"/>
    </xf>
    <xf numFmtId="1" fontId="7" fillId="0" borderId="1" xfId="41" applyNumberFormat="1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left" wrapText="1"/>
    </xf>
    <xf numFmtId="0" fontId="7" fillId="0" borderId="0" xfId="0" applyFont="1" applyFill="1" applyBorder="1"/>
    <xf numFmtId="0" fontId="4" fillId="0" borderId="0" xfId="0" applyFont="1" applyFill="1"/>
    <xf numFmtId="0" fontId="7" fillId="0" borderId="1" xfId="41" applyFont="1" applyFill="1" applyBorder="1" applyAlignment="1">
      <alignment horizontal="center" wrapText="1"/>
    </xf>
    <xf numFmtId="0" fontId="0" fillId="0" borderId="10" xfId="0" applyFill="1" applyBorder="1"/>
    <xf numFmtId="0" fontId="0" fillId="0" borderId="64" xfId="0" applyFill="1" applyBorder="1"/>
    <xf numFmtId="1" fontId="0" fillId="23" borderId="22" xfId="0" applyNumberFormat="1" applyFill="1" applyBorder="1" applyAlignment="1">
      <alignment horizontal="center" vertical="center"/>
    </xf>
    <xf numFmtId="0" fontId="0" fillId="0" borderId="151" xfId="0" applyFill="1" applyBorder="1"/>
    <xf numFmtId="0" fontId="0" fillId="0" borderId="83" xfId="0" applyFill="1" applyBorder="1"/>
    <xf numFmtId="0" fontId="112" fillId="0" borderId="0" xfId="0" applyFont="1" applyFill="1"/>
    <xf numFmtId="0" fontId="113" fillId="0" borderId="0" xfId="0" applyFont="1" applyFill="1"/>
    <xf numFmtId="0" fontId="112" fillId="0" borderId="0" xfId="0" applyFont="1"/>
    <xf numFmtId="0" fontId="3" fillId="0" borderId="0" xfId="0" applyFont="1" applyAlignment="1">
      <alignment horizontal="center" vertical="center"/>
    </xf>
    <xf numFmtId="0" fontId="12" fillId="24" borderId="0" xfId="0" applyFont="1" applyFill="1"/>
    <xf numFmtId="0" fontId="3" fillId="24" borderId="0" xfId="0" applyFont="1" applyFill="1" applyAlignment="1">
      <alignment horizontal="center"/>
    </xf>
    <xf numFmtId="0" fontId="3" fillId="24" borderId="0" xfId="0" applyFont="1" applyFill="1"/>
    <xf numFmtId="0" fontId="106" fillId="24" borderId="163" xfId="0" applyFont="1" applyFill="1" applyBorder="1"/>
    <xf numFmtId="0" fontId="8" fillId="24" borderId="0" xfId="0" applyFont="1" applyFill="1"/>
    <xf numFmtId="0" fontId="114" fillId="24" borderId="27" xfId="0" applyFont="1" applyFill="1" applyBorder="1"/>
    <xf numFmtId="0" fontId="8" fillId="24" borderId="174" xfId="0" applyFont="1" applyFill="1" applyBorder="1"/>
    <xf numFmtId="0" fontId="5" fillId="24" borderId="174" xfId="0" applyFont="1" applyFill="1" applyBorder="1"/>
    <xf numFmtId="0" fontId="8" fillId="24" borderId="175" xfId="0" applyFont="1" applyFill="1" applyBorder="1"/>
    <xf numFmtId="0" fontId="115" fillId="24" borderId="176" xfId="0" applyFont="1" applyFill="1" applyBorder="1"/>
    <xf numFmtId="0" fontId="5" fillId="24" borderId="0" xfId="0" applyFont="1" applyFill="1"/>
    <xf numFmtId="0" fontId="114" fillId="24" borderId="177" xfId="0" applyFont="1" applyFill="1" applyBorder="1"/>
    <xf numFmtId="0" fontId="8" fillId="24" borderId="0" xfId="0" applyFont="1" applyFill="1" applyBorder="1"/>
    <xf numFmtId="0" fontId="5" fillId="24" borderId="0" xfId="0" applyFont="1" applyFill="1" applyBorder="1"/>
    <xf numFmtId="0" fontId="0" fillId="24" borderId="0" xfId="0" applyFill="1" applyBorder="1"/>
    <xf numFmtId="0" fontId="0" fillId="24" borderId="178" xfId="0" applyFill="1" applyBorder="1"/>
    <xf numFmtId="0" fontId="0" fillId="24" borderId="0" xfId="0" applyFill="1"/>
    <xf numFmtId="0" fontId="115" fillId="24" borderId="17" xfId="0" applyFont="1" applyFill="1" applyBorder="1"/>
    <xf numFmtId="0" fontId="114" fillId="24" borderId="179" xfId="0" applyFont="1" applyFill="1" applyBorder="1"/>
    <xf numFmtId="0" fontId="8" fillId="24" borderId="180" xfId="0" applyFont="1" applyFill="1" applyBorder="1"/>
    <xf numFmtId="0" fontId="5" fillId="24" borderId="180" xfId="0" applyFont="1" applyFill="1" applyBorder="1"/>
    <xf numFmtId="0" fontId="0" fillId="24" borderId="180" xfId="0" applyFill="1" applyBorder="1"/>
    <xf numFmtId="0" fontId="0" fillId="24" borderId="181" xfId="0" applyFill="1" applyBorder="1"/>
    <xf numFmtId="0" fontId="28" fillId="24" borderId="0" xfId="0" applyFont="1" applyFill="1"/>
    <xf numFmtId="0" fontId="100" fillId="24" borderId="0" xfId="0" applyFont="1" applyFill="1"/>
    <xf numFmtId="0" fontId="100" fillId="0" borderId="0" xfId="0" applyFont="1"/>
    <xf numFmtId="0" fontId="100" fillId="0" borderId="0" xfId="0" applyFont="1" applyAlignment="1">
      <alignment horizontal="center" vertical="center"/>
    </xf>
    <xf numFmtId="0" fontId="22" fillId="0" borderId="1" xfId="0" applyFont="1" applyFill="1" applyBorder="1" applyAlignment="1">
      <alignment horizontal="center" vertical="center" wrapText="1"/>
    </xf>
    <xf numFmtId="0" fontId="22" fillId="0" borderId="22" xfId="0" applyFont="1" applyFill="1" applyBorder="1" applyAlignment="1">
      <alignment horizontal="center" vertical="center" wrapText="1"/>
    </xf>
    <xf numFmtId="0" fontId="3" fillId="0" borderId="0" xfId="0" applyFont="1" applyFill="1"/>
    <xf numFmtId="0" fontId="0" fillId="0" borderId="0" xfId="0" applyFill="1" applyAlignment="1">
      <alignment horizontal="center"/>
    </xf>
    <xf numFmtId="0" fontId="22" fillId="0" borderId="22" xfId="0" applyFont="1" applyFill="1" applyBorder="1" applyAlignment="1">
      <alignment horizontal="center" wrapText="1"/>
    </xf>
    <xf numFmtId="0" fontId="22" fillId="0" borderId="1" xfId="0" applyFont="1" applyFill="1" applyBorder="1" applyAlignment="1">
      <alignment horizontal="center" wrapText="1"/>
    </xf>
    <xf numFmtId="0" fontId="7" fillId="0" borderId="21" xfId="0" applyFont="1" applyFill="1" applyBorder="1" applyAlignment="1">
      <alignment horizontal="center" vertical="center"/>
    </xf>
    <xf numFmtId="0" fontId="3" fillId="0" borderId="0" xfId="0" applyFont="1" applyFill="1" applyBorder="1"/>
    <xf numFmtId="0" fontId="8" fillId="0" borderId="22" xfId="0" applyFont="1" applyFill="1" applyBorder="1"/>
    <xf numFmtId="0" fontId="7" fillId="0" borderId="159" xfId="0" applyFont="1" applyFill="1" applyBorder="1" applyAlignment="1">
      <alignment horizontal="center" vertical="center"/>
    </xf>
    <xf numFmtId="0" fontId="8" fillId="0" borderId="160" xfId="0" applyFont="1" applyFill="1" applyBorder="1"/>
    <xf numFmtId="0" fontId="3" fillId="0" borderId="22" xfId="0" applyFont="1" applyFill="1" applyBorder="1"/>
    <xf numFmtId="0" fontId="3" fillId="0" borderId="160" xfId="0" applyFont="1" applyFill="1" applyBorder="1"/>
    <xf numFmtId="0" fontId="3" fillId="0" borderId="159" xfId="0" applyFont="1" applyFill="1" applyBorder="1"/>
    <xf numFmtId="0" fontId="22" fillId="0" borderId="16" xfId="0" applyFont="1" applyFill="1" applyBorder="1" applyAlignment="1">
      <alignment horizontal="center" vertical="center" wrapText="1"/>
    </xf>
    <xf numFmtId="0" fontId="22" fillId="0" borderId="24" xfId="0" applyFont="1" applyFill="1" applyBorder="1" applyAlignment="1">
      <alignment horizontal="center" vertical="center" wrapText="1"/>
    </xf>
    <xf numFmtId="0" fontId="116" fillId="0" borderId="0" xfId="0" applyFont="1"/>
    <xf numFmtId="0" fontId="0" fillId="0" borderId="0" xfId="0" applyFill="1" applyBorder="1"/>
    <xf numFmtId="0" fontId="0" fillId="0" borderId="0" xfId="0" applyFont="1" applyFill="1" applyBorder="1"/>
    <xf numFmtId="0" fontId="0" fillId="19" borderId="0" xfId="0" applyFill="1"/>
    <xf numFmtId="0" fontId="0" fillId="0" borderId="182" xfId="0" applyBorder="1"/>
    <xf numFmtId="0" fontId="0" fillId="0" borderId="149" xfId="0" applyBorder="1"/>
    <xf numFmtId="0" fontId="0" fillId="0" borderId="183" xfId="0" applyFill="1" applyBorder="1"/>
    <xf numFmtId="0" fontId="0" fillId="0" borderId="182" xfId="0" applyFill="1" applyBorder="1"/>
    <xf numFmtId="0" fontId="0" fillId="0" borderId="149" xfId="0" applyFill="1" applyBorder="1"/>
    <xf numFmtId="0" fontId="0" fillId="25" borderId="149" xfId="0" applyFill="1" applyBorder="1"/>
    <xf numFmtId="0" fontId="0" fillId="0" borderId="182" xfId="0" applyFont="1" applyFill="1" applyBorder="1"/>
    <xf numFmtId="0" fontId="0" fillId="0" borderId="149" xfId="0" applyFont="1" applyFill="1" applyBorder="1"/>
    <xf numFmtId="0" fontId="0" fillId="25" borderId="183" xfId="0" applyFont="1" applyFill="1" applyBorder="1"/>
    <xf numFmtId="0" fontId="99" fillId="0" borderId="1" xfId="41" applyFont="1" applyFill="1" applyBorder="1" applyAlignment="1">
      <alignment horizontal="left"/>
    </xf>
    <xf numFmtId="164" fontId="7" fillId="0" borderId="1" xfId="0" applyNumberFormat="1" applyFont="1" applyFill="1" applyBorder="1" applyAlignment="1">
      <alignment horizontal="center" vertical="center"/>
    </xf>
    <xf numFmtId="0" fontId="0" fillId="26" borderId="0" xfId="0" applyFill="1"/>
    <xf numFmtId="0" fontId="0" fillId="0" borderId="159" xfId="0" applyBorder="1"/>
    <xf numFmtId="0" fontId="0" fillId="0" borderId="160" xfId="0" applyBorder="1"/>
    <xf numFmtId="0" fontId="0" fillId="0" borderId="159" xfId="0" applyFill="1" applyBorder="1"/>
    <xf numFmtId="0" fontId="0" fillId="25" borderId="0" xfId="0" applyFill="1" applyBorder="1"/>
    <xf numFmtId="0" fontId="0" fillId="0" borderId="160" xfId="0" applyFill="1" applyBorder="1"/>
    <xf numFmtId="0" fontId="3" fillId="25" borderId="159" xfId="0" applyFont="1" applyFill="1" applyBorder="1"/>
    <xf numFmtId="0" fontId="0" fillId="23" borderId="0" xfId="0" applyFill="1"/>
    <xf numFmtId="0" fontId="0" fillId="25" borderId="160" xfId="0" applyFill="1" applyBorder="1"/>
    <xf numFmtId="0" fontId="0" fillId="27" borderId="0" xfId="0" applyFill="1"/>
    <xf numFmtId="0" fontId="0" fillId="28" borderId="0" xfId="0" applyFill="1"/>
    <xf numFmtId="0" fontId="0" fillId="29" borderId="0" xfId="0" applyFill="1"/>
    <xf numFmtId="0" fontId="0" fillId="25" borderId="0" xfId="0" applyFill="1"/>
    <xf numFmtId="0" fontId="0" fillId="25" borderId="159" xfId="0" applyFill="1" applyBorder="1"/>
    <xf numFmtId="0" fontId="0" fillId="25" borderId="160" xfId="0" applyFont="1" applyFill="1" applyBorder="1"/>
    <xf numFmtId="0" fontId="0" fillId="30" borderId="0" xfId="0" applyFill="1"/>
    <xf numFmtId="0" fontId="0" fillId="31" borderId="0" xfId="0" applyFill="1"/>
    <xf numFmtId="0" fontId="0" fillId="32" borderId="0" xfId="0" applyFill="1"/>
    <xf numFmtId="0" fontId="0" fillId="33" borderId="0" xfId="0" applyFill="1"/>
    <xf numFmtId="0" fontId="0" fillId="0" borderId="161" xfId="0" applyBorder="1"/>
    <xf numFmtId="0" fontId="0" fillId="0" borderId="100" xfId="0" applyBorder="1"/>
    <xf numFmtId="0" fontId="0" fillId="0" borderId="162" xfId="0" applyBorder="1"/>
    <xf numFmtId="0" fontId="0" fillId="0" borderId="161" xfId="0" applyFill="1" applyBorder="1"/>
    <xf numFmtId="0" fontId="0" fillId="0" borderId="100" xfId="0" applyFill="1" applyBorder="1"/>
    <xf numFmtId="0" fontId="0" fillId="25" borderId="100" xfId="0" applyFill="1" applyBorder="1"/>
    <xf numFmtId="0" fontId="0" fillId="0" borderId="162" xfId="0" applyFill="1" applyBorder="1"/>
    <xf numFmtId="0" fontId="0" fillId="25" borderId="162" xfId="0" applyFill="1" applyBorder="1"/>
    <xf numFmtId="0" fontId="0" fillId="0" borderId="0" xfId="0" applyFill="1" applyBorder="1" applyAlignment="1"/>
    <xf numFmtId="0" fontId="0" fillId="0" borderId="0" xfId="0" applyFill="1" applyBorder="1" applyAlignment="1">
      <alignment horizontal="center"/>
    </xf>
    <xf numFmtId="0" fontId="0" fillId="31" borderId="182" xfId="0" applyFont="1" applyFill="1" applyBorder="1" applyAlignment="1">
      <alignment horizontal="center"/>
    </xf>
    <xf numFmtId="0" fontId="0" fillId="31" borderId="149" xfId="0" applyFont="1" applyFill="1" applyBorder="1" applyAlignment="1">
      <alignment horizontal="center"/>
    </xf>
    <xf numFmtId="0" fontId="0" fillId="31" borderId="183" xfId="0" applyFont="1" applyFill="1" applyBorder="1" applyAlignment="1">
      <alignment horizontal="center"/>
    </xf>
    <xf numFmtId="0" fontId="0" fillId="31" borderId="27" xfId="0" applyFont="1" applyFill="1" applyBorder="1"/>
    <xf numFmtId="0" fontId="0" fillId="0" borderId="174" xfId="0" applyFont="1" applyFill="1" applyBorder="1"/>
    <xf numFmtId="0" fontId="0" fillId="0" borderId="174" xfId="0" applyFont="1" applyBorder="1"/>
    <xf numFmtId="0" fontId="0" fillId="34" borderId="174" xfId="0" applyFont="1" applyFill="1" applyBorder="1"/>
    <xf numFmtId="0" fontId="0" fillId="0" borderId="174" xfId="0" applyFont="1" applyFill="1" applyBorder="1" applyAlignment="1">
      <alignment horizontal="left"/>
    </xf>
    <xf numFmtId="0" fontId="0" fillId="0" borderId="175" xfId="0" applyFont="1" applyFill="1" applyBorder="1"/>
    <xf numFmtId="0" fontId="0" fillId="0" borderId="0" xfId="0" applyFont="1"/>
    <xf numFmtId="0" fontId="0" fillId="0" borderId="159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160" xfId="0" applyFont="1" applyBorder="1" applyAlignment="1">
      <alignment horizontal="center"/>
    </xf>
    <xf numFmtId="0" fontId="0" fillId="0" borderId="177" xfId="0" applyFont="1" applyBorder="1"/>
    <xf numFmtId="0" fontId="0" fillId="0" borderId="0" xfId="0" applyFont="1" applyBorder="1"/>
    <xf numFmtId="0" fontId="0" fillId="0" borderId="0" xfId="0" applyFont="1" applyFill="1" applyBorder="1" applyAlignment="1">
      <alignment horizontal="left"/>
    </xf>
    <xf numFmtId="0" fontId="0" fillId="0" borderId="178" xfId="0" applyFont="1" applyFill="1" applyBorder="1"/>
    <xf numFmtId="0" fontId="0" fillId="0" borderId="0" xfId="0" applyBorder="1"/>
    <xf numFmtId="0" fontId="0" fillId="19" borderId="159" xfId="0" applyFont="1" applyFill="1" applyBorder="1" applyAlignment="1">
      <alignment horizontal="center"/>
    </xf>
    <xf numFmtId="0" fontId="0" fillId="19" borderId="0" xfId="0" applyFont="1" applyFill="1" applyBorder="1" applyAlignment="1">
      <alignment horizontal="center"/>
    </xf>
    <xf numFmtId="0" fontId="0" fillId="19" borderId="160" xfId="0" applyFont="1" applyFill="1" applyBorder="1" applyAlignment="1">
      <alignment horizontal="center"/>
    </xf>
    <xf numFmtId="0" fontId="0" fillId="30" borderId="0" xfId="0" applyFont="1" applyFill="1" applyBorder="1"/>
    <xf numFmtId="0" fontId="0" fillId="24" borderId="0" xfId="0" applyFont="1" applyFill="1" applyBorder="1"/>
    <xf numFmtId="0" fontId="0" fillId="29" borderId="0" xfId="0" applyFont="1" applyFill="1" applyBorder="1"/>
    <xf numFmtId="0" fontId="0" fillId="0" borderId="178" xfId="0" applyFont="1" applyFill="1" applyBorder="1" applyAlignment="1">
      <alignment horizontal="left"/>
    </xf>
    <xf numFmtId="0" fontId="0" fillId="27" borderId="159" xfId="0" applyFont="1" applyFill="1" applyBorder="1" applyAlignment="1">
      <alignment horizontal="center"/>
    </xf>
    <xf numFmtId="0" fontId="0" fillId="27" borderId="0" xfId="0" applyFont="1" applyFill="1" applyBorder="1" applyAlignment="1">
      <alignment horizontal="center"/>
    </xf>
    <xf numFmtId="0" fontId="0" fillId="27" borderId="160" xfId="0" applyFont="1" applyFill="1" applyBorder="1" applyAlignment="1">
      <alignment horizontal="center"/>
    </xf>
    <xf numFmtId="0" fontId="0" fillId="35" borderId="178" xfId="0" applyFont="1" applyFill="1" applyBorder="1"/>
    <xf numFmtId="0" fontId="0" fillId="0" borderId="159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60" xfId="0" applyBorder="1" applyAlignment="1">
      <alignment horizontal="center"/>
    </xf>
    <xf numFmtId="0" fontId="0" fillId="19" borderId="0" xfId="0" applyFont="1" applyFill="1" applyBorder="1"/>
    <xf numFmtId="0" fontId="0" fillId="35" borderId="161" xfId="0" applyFont="1" applyFill="1" applyBorder="1" applyAlignment="1">
      <alignment horizontal="center"/>
    </xf>
    <xf numFmtId="0" fontId="0" fillId="35" borderId="100" xfId="0" applyFill="1" applyBorder="1" applyAlignment="1">
      <alignment horizontal="center"/>
    </xf>
    <xf numFmtId="0" fontId="0" fillId="35" borderId="162" xfId="0" applyFill="1" applyBorder="1" applyAlignment="1">
      <alignment horizontal="center"/>
    </xf>
    <xf numFmtId="0" fontId="0" fillId="17" borderId="0" xfId="0" applyFont="1" applyFill="1" applyBorder="1"/>
    <xf numFmtId="0" fontId="0" fillId="17" borderId="182" xfId="0" applyFill="1" applyBorder="1" applyAlignment="1">
      <alignment horizontal="center"/>
    </xf>
    <xf numFmtId="0" fontId="0" fillId="17" borderId="149" xfId="0" applyFill="1" applyBorder="1" applyAlignment="1">
      <alignment horizontal="center"/>
    </xf>
    <xf numFmtId="0" fontId="0" fillId="17" borderId="183" xfId="0" applyFill="1" applyBorder="1" applyAlignment="1">
      <alignment horizontal="center"/>
    </xf>
    <xf numFmtId="0" fontId="0" fillId="0" borderId="179" xfId="0" applyFont="1" applyBorder="1"/>
    <xf numFmtId="0" fontId="0" fillId="0" borderId="180" xfId="0" applyFont="1" applyBorder="1"/>
    <xf numFmtId="0" fontId="0" fillId="0" borderId="181" xfId="0" applyFont="1" applyFill="1" applyBorder="1"/>
    <xf numFmtId="0" fontId="0" fillId="24" borderId="0" xfId="0" applyFill="1" applyBorder="1" applyAlignment="1">
      <alignment horizontal="center"/>
    </xf>
    <xf numFmtId="0" fontId="0" fillId="24" borderId="160" xfId="0" applyFill="1" applyBorder="1" applyAlignment="1">
      <alignment horizontal="center"/>
    </xf>
    <xf numFmtId="2" fontId="0" fillId="0" borderId="0" xfId="0" applyNumberFormat="1" applyFill="1" applyBorder="1" applyAlignment="1"/>
    <xf numFmtId="0" fontId="117" fillId="0" borderId="0" xfId="0" applyFont="1" applyAlignment="1">
      <alignment horizontal="center"/>
    </xf>
    <xf numFmtId="0" fontId="117" fillId="0" borderId="159" xfId="0" applyFont="1" applyBorder="1" applyAlignment="1">
      <alignment horizontal="center"/>
    </xf>
    <xf numFmtId="0" fontId="117" fillId="0" borderId="0" xfId="0" applyFont="1" applyBorder="1" applyAlignment="1">
      <alignment horizontal="center"/>
    </xf>
    <xf numFmtId="0" fontId="117" fillId="0" borderId="160" xfId="0" applyFont="1" applyBorder="1" applyAlignment="1">
      <alignment horizontal="center"/>
    </xf>
    <xf numFmtId="0" fontId="0" fillId="35" borderId="0" xfId="0" applyFont="1" applyFill="1" applyBorder="1"/>
    <xf numFmtId="0" fontId="0" fillId="30" borderId="159" xfId="0" applyFont="1" applyFill="1" applyBorder="1" applyAlignment="1">
      <alignment horizontal="center"/>
    </xf>
    <xf numFmtId="0" fontId="0" fillId="30" borderId="0" xfId="0" applyFont="1" applyFill="1" applyBorder="1" applyAlignment="1">
      <alignment horizontal="center"/>
    </xf>
    <xf numFmtId="0" fontId="0" fillId="30" borderId="160" xfId="0" applyFont="1" applyFill="1" applyBorder="1" applyAlignment="1">
      <alignment horizontal="center"/>
    </xf>
    <xf numFmtId="0" fontId="3" fillId="0" borderId="0" xfId="0" applyFont="1" applyFill="1" applyBorder="1" applyAlignment="1"/>
    <xf numFmtId="0" fontId="0" fillId="34" borderId="161" xfId="0" applyFill="1" applyBorder="1" applyAlignment="1">
      <alignment horizontal="center"/>
    </xf>
    <xf numFmtId="0" fontId="0" fillId="34" borderId="100" xfId="0" applyFill="1" applyBorder="1" applyAlignment="1">
      <alignment horizontal="center"/>
    </xf>
    <xf numFmtId="0" fontId="0" fillId="34" borderId="162" xfId="0" applyFill="1" applyBorder="1" applyAlignment="1">
      <alignment horizontal="center"/>
    </xf>
    <xf numFmtId="0" fontId="0" fillId="27" borderId="178" xfId="0" applyFont="1" applyFill="1" applyBorder="1"/>
    <xf numFmtId="0" fontId="0" fillId="0" borderId="177" xfId="0" applyFont="1" applyFill="1" applyBorder="1"/>
    <xf numFmtId="0" fontId="0" fillId="27" borderId="0" xfId="0" applyFont="1" applyFill="1" applyBorder="1"/>
    <xf numFmtId="0" fontId="0" fillId="30" borderId="178" xfId="0" applyFont="1" applyFill="1" applyBorder="1"/>
    <xf numFmtId="0" fontId="0" fillId="34" borderId="0" xfId="0" applyFont="1" applyFill="1" applyBorder="1"/>
    <xf numFmtId="0" fontId="0" fillId="0" borderId="180" xfId="0" applyFont="1" applyFill="1" applyBorder="1"/>
    <xf numFmtId="0" fontId="0" fillId="31" borderId="177" xfId="0" applyFont="1" applyFill="1" applyBorder="1"/>
    <xf numFmtId="0" fontId="0" fillId="19" borderId="178" xfId="0" applyFont="1" applyFill="1" applyBorder="1"/>
    <xf numFmtId="0" fontId="0" fillId="17" borderId="178" xfId="0" applyFont="1" applyFill="1" applyBorder="1"/>
    <xf numFmtId="0" fontId="0" fillId="0" borderId="27" xfId="0" applyFont="1" applyFill="1" applyBorder="1" applyAlignment="1">
      <alignment horizontal="left"/>
    </xf>
    <xf numFmtId="0" fontId="0" fillId="0" borderId="175" xfId="0" applyFont="1" applyFill="1" applyBorder="1" applyAlignment="1">
      <alignment horizontal="left"/>
    </xf>
    <xf numFmtId="0" fontId="0" fillId="24" borderId="178" xfId="0" applyFont="1" applyFill="1" applyBorder="1"/>
    <xf numFmtId="0" fontId="0" fillId="34" borderId="178" xfId="0" applyFont="1" applyFill="1" applyBorder="1"/>
    <xf numFmtId="0" fontId="0" fillId="0" borderId="0" xfId="0" applyFont="1" applyFill="1" applyBorder="1" applyAlignment="1"/>
    <xf numFmtId="0" fontId="0" fillId="0" borderId="27" xfId="0" applyFont="1" applyFill="1" applyBorder="1"/>
    <xf numFmtId="0" fontId="0" fillId="0" borderId="175" xfId="0" applyFont="1" applyBorder="1"/>
    <xf numFmtId="0" fontId="0" fillId="0" borderId="181" xfId="0" applyFont="1" applyBorder="1"/>
    <xf numFmtId="0" fontId="0" fillId="31" borderId="1" xfId="0" applyFont="1" applyFill="1" applyBorder="1"/>
    <xf numFmtId="0" fontId="101" fillId="0" borderId="1" xfId="0" applyFont="1" applyFill="1" applyBorder="1" applyAlignment="1">
      <alignment horizontal="left" wrapText="1"/>
    </xf>
    <xf numFmtId="0" fontId="101" fillId="0" borderId="1" xfId="0" applyFont="1" applyFill="1" applyBorder="1"/>
    <xf numFmtId="0" fontId="102" fillId="0" borderId="0" xfId="0" applyFont="1" applyFill="1" applyBorder="1"/>
    <xf numFmtId="0" fontId="101" fillId="0" borderId="16" xfId="0" applyFont="1" applyFill="1" applyBorder="1" applyAlignment="1">
      <alignment horizontal="left" wrapText="1"/>
    </xf>
    <xf numFmtId="0" fontId="102" fillId="0" borderId="1" xfId="0" applyFont="1" applyFill="1" applyBorder="1"/>
    <xf numFmtId="0" fontId="101" fillId="0" borderId="0" xfId="0" applyFont="1" applyFill="1" applyBorder="1"/>
    <xf numFmtId="0" fontId="101" fillId="0" borderId="89" xfId="0" applyFont="1" applyFill="1" applyBorder="1" applyAlignment="1">
      <alignment horizontal="left" wrapText="1"/>
    </xf>
    <xf numFmtId="0" fontId="0" fillId="17" borderId="1" xfId="0" applyFill="1" applyBorder="1" applyAlignment="1">
      <alignment horizontal="center"/>
    </xf>
    <xf numFmtId="0" fontId="0" fillId="19" borderId="1" xfId="0" applyFill="1" applyBorder="1"/>
    <xf numFmtId="0" fontId="117" fillId="24" borderId="1" xfId="0" applyFont="1" applyFill="1" applyBorder="1" applyAlignment="1">
      <alignment horizontal="center"/>
    </xf>
    <xf numFmtId="0" fontId="0" fillId="24" borderId="1" xfId="0" applyFill="1" applyBorder="1"/>
    <xf numFmtId="0" fontId="0" fillId="24" borderId="90" xfId="0" applyFill="1" applyBorder="1" applyAlignment="1">
      <alignment horizontal="center"/>
    </xf>
    <xf numFmtId="0" fontId="0" fillId="0" borderId="1" xfId="0" applyBorder="1"/>
    <xf numFmtId="0" fontId="0" fillId="30" borderId="1" xfId="0" applyFont="1" applyFill="1" applyBorder="1" applyAlignment="1">
      <alignment horizontal="center"/>
    </xf>
    <xf numFmtId="0" fontId="98" fillId="21" borderId="1" xfId="0" applyFont="1" applyFill="1" applyBorder="1" applyAlignment="1">
      <alignment horizontal="center"/>
    </xf>
    <xf numFmtId="0" fontId="7" fillId="21" borderId="1" xfId="0" applyFont="1" applyFill="1" applyBorder="1" applyAlignment="1">
      <alignment horizontal="center"/>
    </xf>
    <xf numFmtId="0" fontId="7" fillId="21" borderId="22" xfId="0" applyFont="1" applyFill="1" applyBorder="1" applyAlignment="1">
      <alignment horizontal="center" vertical="center"/>
    </xf>
    <xf numFmtId="0" fontId="98" fillId="21" borderId="19" xfId="0" applyFont="1" applyFill="1" applyBorder="1" applyAlignment="1">
      <alignment horizontal="center"/>
    </xf>
    <xf numFmtId="0" fontId="7" fillId="21" borderId="19" xfId="0" applyFont="1" applyFill="1" applyBorder="1" applyAlignment="1">
      <alignment horizontal="center"/>
    </xf>
    <xf numFmtId="0" fontId="7" fillId="21" borderId="20" xfId="0" applyFont="1" applyFill="1" applyBorder="1" applyAlignment="1">
      <alignment horizontal="center" vertical="center"/>
    </xf>
    <xf numFmtId="0" fontId="8" fillId="0" borderId="1" xfId="41" applyFont="1" applyFill="1" applyBorder="1" applyAlignment="1">
      <alignment horizontal="left" wrapText="1"/>
    </xf>
    <xf numFmtId="1" fontId="98" fillId="0" borderId="1" xfId="41" applyNumberFormat="1" applyFont="1" applyFill="1" applyBorder="1" applyAlignment="1">
      <alignment horizontal="center" wrapText="1"/>
    </xf>
    <xf numFmtId="1" fontId="8" fillId="0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24" borderId="1" xfId="0" applyFill="1" applyBorder="1" applyAlignment="1">
      <alignment horizontal="center" vertical="center"/>
    </xf>
    <xf numFmtId="164" fontId="0" fillId="24" borderId="1" xfId="0" applyNumberFormat="1" applyFill="1" applyBorder="1" applyAlignment="1">
      <alignment horizontal="center" vertical="center"/>
    </xf>
    <xf numFmtId="0" fontId="0" fillId="19" borderId="1" xfId="0" applyFill="1" applyBorder="1" applyAlignment="1">
      <alignment horizontal="center" vertical="center"/>
    </xf>
    <xf numFmtId="164" fontId="0" fillId="19" borderId="1" xfId="0" applyNumberFormat="1" applyFill="1" applyBorder="1" applyAlignment="1">
      <alignment horizontal="center" vertical="center"/>
    </xf>
    <xf numFmtId="0" fontId="0" fillId="20" borderId="1" xfId="0" applyFill="1" applyBorder="1"/>
    <xf numFmtId="0" fontId="0" fillId="20" borderId="1" xfId="0" applyFill="1" applyBorder="1" applyAlignment="1">
      <alignment horizontal="center" vertical="center"/>
    </xf>
    <xf numFmtId="164" fontId="0" fillId="20" borderId="1" xfId="0" applyNumberFormat="1" applyFill="1" applyBorder="1" applyAlignment="1">
      <alignment horizontal="center" vertical="center"/>
    </xf>
    <xf numFmtId="1" fontId="56" fillId="18" borderId="173" xfId="42" applyNumberFormat="1" applyFont="1" applyFill="1" applyBorder="1" applyAlignment="1">
      <alignment horizontal="center" vertical="center"/>
    </xf>
    <xf numFmtId="1" fontId="118" fillId="18" borderId="176" xfId="42" applyNumberFormat="1" applyFont="1" applyFill="1" applyBorder="1" applyAlignment="1">
      <alignment horizontal="center" vertical="center"/>
    </xf>
    <xf numFmtId="1" fontId="118" fillId="18" borderId="191" xfId="42" applyNumberFormat="1" applyFont="1" applyFill="1" applyBorder="1" applyAlignment="1">
      <alignment horizontal="center" vertical="center"/>
    </xf>
    <xf numFmtId="1" fontId="56" fillId="18" borderId="151" xfId="42" applyNumberFormat="1" applyFont="1" applyFill="1" applyBorder="1" applyAlignment="1">
      <alignment horizontal="center" vertical="center"/>
    </xf>
    <xf numFmtId="0" fontId="3" fillId="26" borderId="0" xfId="0" applyFont="1" applyFill="1"/>
    <xf numFmtId="0" fontId="4" fillId="26" borderId="0" xfId="0" applyFont="1" applyFill="1" applyAlignment="1">
      <alignment horizontal="center"/>
    </xf>
    <xf numFmtId="0" fontId="0" fillId="26" borderId="0" xfId="0" applyFill="1" applyAlignment="1">
      <alignment horizontal="center"/>
    </xf>
    <xf numFmtId="0" fontId="35" fillId="26" borderId="0" xfId="0" applyFont="1" applyFill="1" applyBorder="1" applyAlignment="1">
      <alignment horizontal="center" vertical="center"/>
    </xf>
    <xf numFmtId="0" fontId="0" fillId="26" borderId="0" xfId="0" applyFill="1" applyAlignment="1">
      <alignment vertical="center"/>
    </xf>
    <xf numFmtId="0" fontId="31" fillId="26" borderId="0" xfId="0" applyFont="1" applyFill="1"/>
    <xf numFmtId="0" fontId="136" fillId="26" borderId="0" xfId="0" applyFont="1" applyFill="1"/>
    <xf numFmtId="0" fontId="137" fillId="26" borderId="0" xfId="0" applyFont="1" applyFill="1" applyAlignment="1">
      <alignment horizontal="center"/>
    </xf>
    <xf numFmtId="0" fontId="136" fillId="26" borderId="0" xfId="0" applyFont="1" applyFill="1" applyAlignment="1">
      <alignment horizontal="center"/>
    </xf>
    <xf numFmtId="0" fontId="126" fillId="26" borderId="0" xfId="0" applyFont="1" applyFill="1" applyAlignment="1">
      <alignment horizontal="right"/>
    </xf>
    <xf numFmtId="0" fontId="126" fillId="26" borderId="0" xfId="0" applyFont="1" applyFill="1"/>
    <xf numFmtId="0" fontId="135" fillId="26" borderId="0" xfId="0" applyFont="1" applyFill="1" applyAlignment="1">
      <alignment horizontal="center"/>
    </xf>
    <xf numFmtId="0" fontId="126" fillId="26" borderId="0" xfId="0" applyFont="1" applyFill="1" applyAlignment="1">
      <alignment horizontal="center"/>
    </xf>
    <xf numFmtId="0" fontId="3" fillId="33" borderId="0" xfId="0" applyFont="1" applyFill="1"/>
    <xf numFmtId="0" fontId="4" fillId="33" borderId="0" xfId="0" applyFont="1" applyFill="1" applyAlignment="1">
      <alignment horizontal="center"/>
    </xf>
    <xf numFmtId="0" fontId="0" fillId="33" borderId="0" xfId="0" applyFill="1" applyAlignment="1">
      <alignment horizontal="center"/>
    </xf>
    <xf numFmtId="0" fontId="35" fillId="33" borderId="0" xfId="0" applyFont="1" applyFill="1" applyBorder="1" applyAlignment="1">
      <alignment horizontal="center" vertical="center"/>
    </xf>
    <xf numFmtId="0" fontId="0" fillId="33" borderId="0" xfId="0" applyFill="1" applyAlignment="1">
      <alignment vertical="center"/>
    </xf>
    <xf numFmtId="0" fontId="31" fillId="33" borderId="0" xfId="0" applyFont="1" applyFill="1"/>
    <xf numFmtId="0" fontId="136" fillId="33" borderId="0" xfId="0" applyFont="1" applyFill="1"/>
    <xf numFmtId="0" fontId="137" fillId="33" borderId="0" xfId="0" applyFont="1" applyFill="1" applyAlignment="1">
      <alignment horizontal="center"/>
    </xf>
    <xf numFmtId="0" fontId="136" fillId="33" borderId="0" xfId="0" applyFont="1" applyFill="1" applyAlignment="1">
      <alignment horizontal="center"/>
    </xf>
    <xf numFmtId="0" fontId="126" fillId="33" borderId="0" xfId="0" applyFont="1" applyFill="1" applyAlignment="1">
      <alignment horizontal="right"/>
    </xf>
    <xf numFmtId="0" fontId="126" fillId="33" borderId="0" xfId="0" applyFont="1" applyFill="1"/>
    <xf numFmtId="0" fontId="135" fillId="33" borderId="0" xfId="0" applyFont="1" applyFill="1" applyAlignment="1">
      <alignment horizontal="center"/>
    </xf>
    <xf numFmtId="0" fontId="126" fillId="33" borderId="0" xfId="0" applyFont="1" applyFill="1" applyAlignment="1">
      <alignment horizontal="center"/>
    </xf>
    <xf numFmtId="0" fontId="0" fillId="21" borderId="0" xfId="0" applyFill="1"/>
    <xf numFmtId="0" fontId="3" fillId="21" borderId="0" xfId="0" applyFont="1" applyFill="1"/>
    <xf numFmtId="0" fontId="4" fillId="21" borderId="0" xfId="0" applyFont="1" applyFill="1" applyAlignment="1">
      <alignment horizontal="center"/>
    </xf>
    <xf numFmtId="0" fontId="0" fillId="21" borderId="0" xfId="0" applyFill="1" applyAlignment="1">
      <alignment horizontal="center"/>
    </xf>
    <xf numFmtId="0" fontId="35" fillId="21" borderId="0" xfId="0" applyFont="1" applyFill="1" applyBorder="1" applyAlignment="1">
      <alignment horizontal="center" vertical="center"/>
    </xf>
    <xf numFmtId="0" fontId="0" fillId="21" borderId="0" xfId="0" applyFill="1" applyAlignment="1">
      <alignment vertical="center"/>
    </xf>
    <xf numFmtId="0" fontId="0" fillId="21" borderId="0" xfId="0" applyFill="1" applyAlignment="1">
      <alignment vertical="center" wrapText="1"/>
    </xf>
    <xf numFmtId="0" fontId="31" fillId="21" borderId="0" xfId="0" applyFont="1" applyFill="1" applyAlignment="1">
      <alignment vertical="center"/>
    </xf>
    <xf numFmtId="0" fontId="29" fillId="21" borderId="0" xfId="0" applyFont="1" applyFill="1" applyAlignment="1">
      <alignment vertical="center"/>
    </xf>
    <xf numFmtId="0" fontId="30" fillId="21" borderId="0" xfId="0" applyFont="1" applyFill="1" applyAlignment="1">
      <alignment vertical="center"/>
    </xf>
    <xf numFmtId="0" fontId="31" fillId="21" borderId="0" xfId="0" applyFont="1" applyFill="1"/>
    <xf numFmtId="0" fontId="136" fillId="21" borderId="0" xfId="0" applyFont="1" applyFill="1"/>
    <xf numFmtId="0" fontId="137" fillId="21" borderId="0" xfId="0" applyFont="1" applyFill="1" applyAlignment="1">
      <alignment horizontal="center"/>
    </xf>
    <xf numFmtId="0" fontId="136" fillId="21" borderId="0" xfId="0" applyFont="1" applyFill="1" applyAlignment="1">
      <alignment horizontal="center"/>
    </xf>
    <xf numFmtId="0" fontId="126" fillId="21" borderId="0" xfId="0" applyFont="1" applyFill="1" applyAlignment="1">
      <alignment horizontal="right"/>
    </xf>
    <xf numFmtId="0" fontId="126" fillId="21" borderId="0" xfId="0" applyFont="1" applyFill="1"/>
    <xf numFmtId="0" fontId="135" fillId="21" borderId="0" xfId="0" applyFont="1" applyFill="1" applyAlignment="1">
      <alignment horizontal="center"/>
    </xf>
    <xf numFmtId="0" fontId="126" fillId="21" borderId="0" xfId="0" applyFont="1" applyFill="1" applyAlignment="1">
      <alignment horizontal="center"/>
    </xf>
    <xf numFmtId="164" fontId="139" fillId="21" borderId="10" xfId="41" applyNumberFormat="1" applyFont="1" applyFill="1" applyBorder="1" applyAlignment="1">
      <alignment horizontal="center" vertical="center"/>
    </xf>
    <xf numFmtId="0" fontId="31" fillId="21" borderId="0" xfId="0" applyFont="1" applyFill="1" applyAlignment="1">
      <alignment horizontal="center" vertical="center"/>
    </xf>
    <xf numFmtId="0" fontId="138" fillId="21" borderId="152" xfId="41" applyFont="1" applyFill="1" applyBorder="1" applyAlignment="1">
      <alignment horizontal="left" vertical="center"/>
    </xf>
    <xf numFmtId="0" fontId="138" fillId="21" borderId="190" xfId="41" applyFont="1" applyFill="1" applyBorder="1" applyAlignment="1">
      <alignment horizontal="left" vertical="center"/>
    </xf>
    <xf numFmtId="164" fontId="138" fillId="21" borderId="198" xfId="0" applyNumberFormat="1" applyFont="1" applyFill="1" applyBorder="1" applyAlignment="1">
      <alignment horizontal="center" vertical="center"/>
    </xf>
    <xf numFmtId="164" fontId="139" fillId="21" borderId="12" xfId="41" applyNumberFormat="1" applyFont="1" applyFill="1" applyBorder="1" applyAlignment="1">
      <alignment horizontal="center" vertical="center"/>
    </xf>
    <xf numFmtId="164" fontId="139" fillId="21" borderId="64" xfId="41" applyNumberFormat="1" applyFont="1" applyFill="1" applyBorder="1" applyAlignment="1">
      <alignment horizontal="center" vertical="center"/>
    </xf>
    <xf numFmtId="0" fontId="141" fillId="20" borderId="1" xfId="0" applyFont="1" applyFill="1" applyBorder="1" applyAlignment="1">
      <alignment horizontal="center" vertical="center"/>
    </xf>
    <xf numFmtId="0" fontId="1" fillId="38" borderId="183" xfId="0" applyFont="1" applyFill="1" applyBorder="1" applyAlignment="1">
      <alignment horizontal="center" vertical="center"/>
    </xf>
    <xf numFmtId="0" fontId="138" fillId="33" borderId="152" xfId="41" applyFont="1" applyFill="1" applyBorder="1" applyAlignment="1">
      <alignment horizontal="left" vertical="center"/>
    </xf>
    <xf numFmtId="0" fontId="138" fillId="33" borderId="190" xfId="41" applyFont="1" applyFill="1" applyBorder="1" applyAlignment="1">
      <alignment horizontal="left" vertical="center"/>
    </xf>
    <xf numFmtId="0" fontId="1" fillId="38" borderId="262" xfId="0" applyFont="1" applyFill="1" applyBorder="1" applyAlignment="1">
      <alignment horizontal="center" vertical="center" wrapText="1"/>
    </xf>
    <xf numFmtId="0" fontId="1" fillId="38" borderId="14" xfId="0" applyFont="1" applyFill="1" applyBorder="1" applyAlignment="1">
      <alignment horizontal="center" vertical="center"/>
    </xf>
    <xf numFmtId="0" fontId="1" fillId="38" borderId="15" xfId="0" applyFont="1" applyFill="1" applyBorder="1" applyAlignment="1">
      <alignment horizontal="center" vertical="center" wrapText="1"/>
    </xf>
    <xf numFmtId="0" fontId="1" fillId="38" borderId="13" xfId="0" applyFont="1" applyFill="1" applyBorder="1" applyAlignment="1">
      <alignment horizontal="center" vertical="center"/>
    </xf>
    <xf numFmtId="0" fontId="1" fillId="38" borderId="11" xfId="0" applyFont="1" applyFill="1" applyBorder="1" applyAlignment="1">
      <alignment horizontal="center" vertical="center" wrapText="1"/>
    </xf>
    <xf numFmtId="0" fontId="1" fillId="38" borderId="13" xfId="41" applyFont="1" applyFill="1" applyBorder="1" applyAlignment="1">
      <alignment horizontal="center" vertical="center" wrapText="1"/>
    </xf>
    <xf numFmtId="0" fontId="1" fillId="38" borderId="103" xfId="0" applyFont="1" applyFill="1" applyBorder="1" applyAlignment="1">
      <alignment horizontal="center" vertical="center"/>
    </xf>
    <xf numFmtId="0" fontId="145" fillId="21" borderId="172" xfId="0" applyFont="1" applyFill="1" applyBorder="1" applyAlignment="1">
      <alignment horizontal="center" vertical="center"/>
    </xf>
    <xf numFmtId="0" fontId="144" fillId="26" borderId="0" xfId="0" applyFont="1" applyFill="1"/>
    <xf numFmtId="0" fontId="143" fillId="26" borderId="0" xfId="0" applyFont="1" applyFill="1"/>
    <xf numFmtId="0" fontId="139" fillId="26" borderId="0" xfId="0" applyFont="1" applyFill="1"/>
    <xf numFmtId="0" fontId="1" fillId="26" borderId="0" xfId="0" applyFont="1" applyFill="1"/>
    <xf numFmtId="0" fontId="1" fillId="26" borderId="0" xfId="0" applyFont="1" applyFill="1" applyAlignment="1">
      <alignment wrapText="1"/>
    </xf>
    <xf numFmtId="0" fontId="1" fillId="23" borderId="14" xfId="0" applyFont="1" applyFill="1" applyBorder="1" applyAlignment="1">
      <alignment horizontal="center" vertical="center"/>
    </xf>
    <xf numFmtId="0" fontId="1" fillId="23" borderId="13" xfId="0" applyFont="1" applyFill="1" applyBorder="1" applyAlignment="1">
      <alignment horizontal="center" vertical="center"/>
    </xf>
    <xf numFmtId="0" fontId="1" fillId="23" borderId="13" xfId="41" applyFont="1" applyFill="1" applyBorder="1" applyAlignment="1">
      <alignment horizontal="center" vertical="center" wrapText="1"/>
    </xf>
    <xf numFmtId="0" fontId="1" fillId="23" borderId="103" xfId="0" applyFont="1" applyFill="1" applyBorder="1" applyAlignment="1">
      <alignment horizontal="center" vertical="center"/>
    </xf>
    <xf numFmtId="0" fontId="1" fillId="23" borderId="183" xfId="0" applyFont="1" applyFill="1" applyBorder="1" applyAlignment="1">
      <alignment horizontal="center" vertical="center"/>
    </xf>
    <xf numFmtId="0" fontId="1" fillId="23" borderId="15" xfId="0" applyFont="1" applyFill="1" applyBorder="1" applyAlignment="1">
      <alignment horizontal="center" vertical="center" wrapText="1"/>
    </xf>
    <xf numFmtId="0" fontId="1" fillId="23" borderId="11" xfId="0" applyFont="1" applyFill="1" applyBorder="1" applyAlignment="1">
      <alignment horizontal="center" vertical="center" wrapText="1"/>
    </xf>
    <xf numFmtId="0" fontId="1" fillId="23" borderId="262" xfId="0" applyFont="1" applyFill="1" applyBorder="1" applyAlignment="1">
      <alignment horizontal="center" vertical="center" wrapText="1"/>
    </xf>
    <xf numFmtId="0" fontId="141" fillId="23" borderId="1" xfId="0" applyFont="1" applyFill="1" applyBorder="1" applyAlignment="1">
      <alignment horizontal="center" vertical="center"/>
    </xf>
    <xf numFmtId="0" fontId="142" fillId="26" borderId="0" xfId="0" applyFont="1" applyFill="1" applyAlignment="1">
      <alignment vertical="center"/>
    </xf>
    <xf numFmtId="0" fontId="0" fillId="33" borderId="0" xfId="0" applyFill="1" applyAlignment="1">
      <alignment wrapText="1"/>
    </xf>
    <xf numFmtId="0" fontId="29" fillId="33" borderId="0" xfId="0" applyFont="1" applyFill="1"/>
    <xf numFmtId="0" fontId="30" fillId="33" borderId="0" xfId="0" applyFont="1" applyFill="1"/>
    <xf numFmtId="0" fontId="150" fillId="33" borderId="0" xfId="0" applyFont="1" applyFill="1"/>
    <xf numFmtId="164" fontId="153" fillId="33" borderId="10" xfId="41" applyNumberFormat="1" applyFont="1" applyFill="1" applyBorder="1" applyAlignment="1">
      <alignment horizontal="center" vertical="center"/>
    </xf>
    <xf numFmtId="0" fontId="1" fillId="35" borderId="14" xfId="0" applyFont="1" applyFill="1" applyBorder="1" applyAlignment="1">
      <alignment horizontal="center" vertical="center"/>
    </xf>
    <xf numFmtId="0" fontId="1" fillId="35" borderId="13" xfId="0" applyFont="1" applyFill="1" applyBorder="1" applyAlignment="1">
      <alignment horizontal="center" vertical="center"/>
    </xf>
    <xf numFmtId="0" fontId="1" fillId="35" borderId="13" xfId="41" applyFont="1" applyFill="1" applyBorder="1" applyAlignment="1">
      <alignment horizontal="center" vertical="center" wrapText="1"/>
    </xf>
    <xf numFmtId="0" fontId="1" fillId="35" borderId="103" xfId="0" applyFont="1" applyFill="1" applyBorder="1" applyAlignment="1">
      <alignment horizontal="center" vertical="center"/>
    </xf>
    <xf numFmtId="0" fontId="1" fillId="35" borderId="183" xfId="0" applyFont="1" applyFill="1" applyBorder="1" applyAlignment="1">
      <alignment horizontal="center" vertical="center"/>
    </xf>
    <xf numFmtId="0" fontId="1" fillId="35" borderId="15" xfId="0" applyFont="1" applyFill="1" applyBorder="1" applyAlignment="1">
      <alignment horizontal="center" vertical="center" wrapText="1"/>
    </xf>
    <xf numFmtId="0" fontId="1" fillId="35" borderId="11" xfId="0" applyFont="1" applyFill="1" applyBorder="1" applyAlignment="1">
      <alignment horizontal="center" vertical="center" wrapText="1"/>
    </xf>
    <xf numFmtId="0" fontId="1" fillId="35" borderId="262" xfId="0" applyFont="1" applyFill="1" applyBorder="1" applyAlignment="1">
      <alignment horizontal="center" vertical="center" wrapText="1"/>
    </xf>
    <xf numFmtId="1" fontId="154" fillId="18" borderId="191" xfId="42" applyNumberFormat="1" applyFont="1" applyFill="1" applyBorder="1" applyAlignment="1">
      <alignment horizontal="center" vertical="center"/>
    </xf>
    <xf numFmtId="1" fontId="154" fillId="18" borderId="10" xfId="42" applyNumberFormat="1" applyFont="1" applyFill="1" applyBorder="1" applyAlignment="1">
      <alignment horizontal="center" vertical="center"/>
    </xf>
    <xf numFmtId="0" fontId="141" fillId="35" borderId="1" xfId="0" applyFont="1" applyFill="1" applyBorder="1" applyAlignment="1">
      <alignment horizontal="center" vertical="center"/>
    </xf>
    <xf numFmtId="0" fontId="148" fillId="33" borderId="152" xfId="41" applyFont="1" applyFill="1" applyBorder="1" applyAlignment="1">
      <alignment horizontal="left" vertical="center"/>
    </xf>
    <xf numFmtId="0" fontId="148" fillId="33" borderId="190" xfId="41" applyFont="1" applyFill="1" applyBorder="1" applyAlignment="1">
      <alignment horizontal="left" vertical="center"/>
    </xf>
    <xf numFmtId="164" fontId="152" fillId="33" borderId="198" xfId="0" applyNumberFormat="1" applyFont="1" applyFill="1" applyBorder="1" applyAlignment="1">
      <alignment horizontal="center" vertical="center"/>
    </xf>
    <xf numFmtId="164" fontId="153" fillId="33" borderId="12" xfId="41" applyNumberFormat="1" applyFont="1" applyFill="1" applyBorder="1" applyAlignment="1">
      <alignment horizontal="center" vertical="center"/>
    </xf>
    <xf numFmtId="0" fontId="156" fillId="33" borderId="172" xfId="0" applyFont="1" applyFill="1" applyBorder="1" applyAlignment="1">
      <alignment horizontal="center" vertical="center"/>
    </xf>
    <xf numFmtId="0" fontId="0" fillId="37" borderId="0" xfId="0" applyFill="1" applyAlignment="1">
      <alignment horizontal="center" vertical="center"/>
    </xf>
    <xf numFmtId="49" fontId="3" fillId="37" borderId="0" xfId="0" applyNumberFormat="1" applyFont="1" applyFill="1" applyAlignment="1">
      <alignment horizontal="center" vertical="center"/>
    </xf>
    <xf numFmtId="0" fontId="0" fillId="37" borderId="0" xfId="0" applyFill="1" applyBorder="1" applyAlignment="1">
      <alignment horizontal="center" vertical="center"/>
    </xf>
    <xf numFmtId="0" fontId="35" fillId="37" borderId="0" xfId="0" applyFont="1" applyFill="1" applyBorder="1" applyAlignment="1">
      <alignment horizontal="center" vertical="center"/>
    </xf>
    <xf numFmtId="0" fontId="0" fillId="37" borderId="0" xfId="0" applyFill="1" applyAlignment="1">
      <alignment horizontal="center"/>
    </xf>
    <xf numFmtId="49" fontId="3" fillId="37" borderId="0" xfId="0" applyNumberFormat="1" applyFont="1" applyFill="1"/>
    <xf numFmtId="0" fontId="0" fillId="37" borderId="0" xfId="0" applyFill="1"/>
    <xf numFmtId="0" fontId="0" fillId="37" borderId="0" xfId="0" applyFill="1" applyBorder="1"/>
    <xf numFmtId="0" fontId="54" fillId="37" borderId="0" xfId="0" applyFont="1" applyFill="1" applyAlignment="1">
      <alignment vertical="center"/>
    </xf>
    <xf numFmtId="0" fontId="56" fillId="37" borderId="188" xfId="0" applyFont="1" applyFill="1" applyBorder="1" applyAlignment="1">
      <alignment horizontal="center" vertical="center"/>
    </xf>
    <xf numFmtId="0" fontId="56" fillId="37" borderId="172" xfId="0" applyFont="1" applyFill="1" applyBorder="1" applyAlignment="1">
      <alignment horizontal="left" vertical="center"/>
    </xf>
    <xf numFmtId="0" fontId="56" fillId="37" borderId="173" xfId="0" applyFont="1" applyFill="1" applyBorder="1" applyAlignment="1">
      <alignment horizontal="center" vertical="center"/>
    </xf>
    <xf numFmtId="0" fontId="56" fillId="37" borderId="85" xfId="0" applyFont="1" applyFill="1" applyBorder="1" applyAlignment="1">
      <alignment horizontal="center" vertical="center"/>
    </xf>
    <xf numFmtId="1" fontId="56" fillId="37" borderId="71" xfId="42" applyNumberFormat="1" applyFont="1" applyFill="1" applyBorder="1" applyAlignment="1">
      <alignment horizontal="center" vertical="center"/>
    </xf>
    <xf numFmtId="1" fontId="56" fillId="37" borderId="72" xfId="42" applyNumberFormat="1" applyFont="1" applyFill="1" applyBorder="1" applyAlignment="1">
      <alignment horizontal="center" vertical="center"/>
    </xf>
    <xf numFmtId="1" fontId="56" fillId="37" borderId="169" xfId="42" applyNumberFormat="1" applyFont="1" applyFill="1" applyBorder="1" applyAlignment="1">
      <alignment horizontal="center" vertical="center"/>
    </xf>
    <xf numFmtId="1" fontId="56" fillId="37" borderId="178" xfId="42" applyNumberFormat="1" applyFont="1" applyFill="1" applyBorder="1" applyAlignment="1">
      <alignment horizontal="center" vertical="center"/>
    </xf>
    <xf numFmtId="164" fontId="56" fillId="37" borderId="169" xfId="42" applyNumberFormat="1" applyFont="1" applyFill="1" applyBorder="1" applyAlignment="1">
      <alignment horizontal="center" vertical="center"/>
    </xf>
    <xf numFmtId="164" fontId="118" fillId="37" borderId="172" xfId="0" applyNumberFormat="1" applyFont="1" applyFill="1" applyBorder="1" applyAlignment="1">
      <alignment horizontal="center" vertical="center"/>
    </xf>
    <xf numFmtId="0" fontId="0" fillId="37" borderId="0" xfId="0" applyFill="1" applyAlignment="1">
      <alignment vertical="center"/>
    </xf>
    <xf numFmtId="0" fontId="0" fillId="37" borderId="0" xfId="0" applyFill="1" applyBorder="1" applyAlignment="1">
      <alignment vertical="center"/>
    </xf>
    <xf numFmtId="0" fontId="56" fillId="37" borderId="189" xfId="0" applyFont="1" applyFill="1" applyBorder="1" applyAlignment="1">
      <alignment horizontal="center" vertical="center"/>
    </xf>
    <xf numFmtId="0" fontId="56" fillId="37" borderId="152" xfId="0" applyFont="1" applyFill="1" applyBorder="1" applyAlignment="1">
      <alignment horizontal="left" vertical="center"/>
    </xf>
    <xf numFmtId="0" fontId="56" fillId="37" borderId="151" xfId="0" applyFont="1" applyFill="1" applyBorder="1" applyAlignment="1">
      <alignment horizontal="center" vertical="center"/>
    </xf>
    <xf numFmtId="0" fontId="56" fillId="37" borderId="83" xfId="0" applyFont="1" applyFill="1" applyBorder="1" applyAlignment="1">
      <alignment horizontal="center" vertical="center"/>
    </xf>
    <xf numFmtId="1" fontId="56" fillId="37" borderId="12" xfId="42" applyNumberFormat="1" applyFont="1" applyFill="1" applyBorder="1" applyAlignment="1">
      <alignment horizontal="center" vertical="center"/>
    </xf>
    <xf numFmtId="1" fontId="56" fillId="37" borderId="10" xfId="42" applyNumberFormat="1" applyFont="1" applyFill="1" applyBorder="1" applyAlignment="1">
      <alignment horizontal="center" vertical="center"/>
    </xf>
    <xf numFmtId="1" fontId="119" fillId="37" borderId="10" xfId="42" applyNumberFormat="1" applyFont="1" applyFill="1" applyBorder="1" applyAlignment="1">
      <alignment horizontal="center" vertical="center"/>
    </xf>
    <xf numFmtId="1" fontId="56" fillId="37" borderId="64" xfId="42" applyNumberFormat="1" applyFont="1" applyFill="1" applyBorder="1" applyAlignment="1">
      <alignment horizontal="center" vertical="center"/>
    </xf>
    <xf numFmtId="1" fontId="56" fillId="37" borderId="261" xfId="42" applyNumberFormat="1" applyFont="1" applyFill="1" applyBorder="1" applyAlignment="1">
      <alignment horizontal="center" vertical="center"/>
    </xf>
    <xf numFmtId="1" fontId="118" fillId="37" borderId="191" xfId="42" applyNumberFormat="1" applyFont="1" applyFill="1" applyBorder="1" applyAlignment="1">
      <alignment horizontal="center" vertical="center"/>
    </xf>
    <xf numFmtId="1" fontId="56" fillId="37" borderId="151" xfId="42" applyNumberFormat="1" applyFont="1" applyFill="1" applyBorder="1" applyAlignment="1">
      <alignment horizontal="center" vertical="center"/>
    </xf>
    <xf numFmtId="164" fontId="56" fillId="37" borderId="64" xfId="42" applyNumberFormat="1" applyFont="1" applyFill="1" applyBorder="1" applyAlignment="1">
      <alignment horizontal="center" vertical="center"/>
    </xf>
    <xf numFmtId="1" fontId="119" fillId="37" borderId="72" xfId="42" applyNumberFormat="1" applyFont="1" applyFill="1" applyBorder="1" applyAlignment="1">
      <alignment horizontal="center" vertical="center"/>
    </xf>
    <xf numFmtId="0" fontId="56" fillId="37" borderId="153" xfId="0" applyFont="1" applyFill="1" applyBorder="1" applyAlignment="1">
      <alignment horizontal="left" vertical="center"/>
    </xf>
    <xf numFmtId="0" fontId="56" fillId="37" borderId="197" xfId="0" applyFont="1" applyFill="1" applyBorder="1" applyAlignment="1">
      <alignment horizontal="center" vertical="center"/>
    </xf>
    <xf numFmtId="0" fontId="56" fillId="37" borderId="171" xfId="0" applyFont="1" applyFill="1" applyBorder="1" applyAlignment="1">
      <alignment horizontal="center" vertical="center"/>
    </xf>
    <xf numFmtId="0" fontId="56" fillId="37" borderId="84" xfId="0" applyFont="1" applyFill="1" applyBorder="1" applyAlignment="1">
      <alignment horizontal="center" vertical="center"/>
    </xf>
    <xf numFmtId="1" fontId="56" fillId="37" borderId="15" xfId="42" applyNumberFormat="1" applyFont="1" applyFill="1" applyBorder="1" applyAlignment="1">
      <alignment horizontal="center" vertical="center"/>
    </xf>
    <xf numFmtId="1" fontId="56" fillId="37" borderId="11" xfId="42" applyNumberFormat="1" applyFont="1" applyFill="1" applyBorder="1" applyAlignment="1">
      <alignment horizontal="center" vertical="center"/>
    </xf>
    <xf numFmtId="1" fontId="56" fillId="37" borderId="26" xfId="42" applyNumberFormat="1" applyFont="1" applyFill="1" applyBorder="1" applyAlignment="1">
      <alignment horizontal="center" vertical="center"/>
    </xf>
    <xf numFmtId="1" fontId="56" fillId="37" borderId="171" xfId="42" applyNumberFormat="1" applyFont="1" applyFill="1" applyBorder="1" applyAlignment="1">
      <alignment horizontal="center" vertical="center"/>
    </xf>
    <xf numFmtId="1" fontId="118" fillId="37" borderId="11" xfId="42" applyNumberFormat="1" applyFont="1" applyFill="1" applyBorder="1" applyAlignment="1">
      <alignment horizontal="center" vertical="center"/>
    </xf>
    <xf numFmtId="164" fontId="56" fillId="37" borderId="26" xfId="42" applyNumberFormat="1" applyFont="1" applyFill="1" applyBorder="1" applyAlignment="1">
      <alignment horizontal="center" vertical="center"/>
    </xf>
    <xf numFmtId="164" fontId="118" fillId="37" borderId="195" xfId="0" applyNumberFormat="1" applyFont="1" applyFill="1" applyBorder="1" applyAlignment="1">
      <alignment horizontal="center" vertical="center"/>
    </xf>
    <xf numFmtId="0" fontId="32" fillId="37" borderId="0" xfId="0" applyFont="1" applyFill="1"/>
    <xf numFmtId="0" fontId="3" fillId="37" borderId="0" xfId="0" applyFont="1" applyFill="1" applyAlignment="1">
      <alignment vertical="center"/>
    </xf>
    <xf numFmtId="0" fontId="127" fillId="37" borderId="0" xfId="0" applyFont="1" applyFill="1" applyBorder="1" applyAlignment="1">
      <alignment vertical="center"/>
    </xf>
    <xf numFmtId="0" fontId="134" fillId="37" borderId="0" xfId="0" applyFont="1" applyFill="1" applyAlignment="1">
      <alignment horizontal="center" vertical="center"/>
    </xf>
    <xf numFmtId="0" fontId="3" fillId="37" borderId="0" xfId="0" applyFont="1" applyFill="1" applyAlignment="1">
      <alignment horizontal="center" vertical="center"/>
    </xf>
    <xf numFmtId="0" fontId="34" fillId="37" borderId="0" xfId="0" applyFont="1" applyFill="1" applyAlignment="1">
      <alignment vertical="center"/>
    </xf>
    <xf numFmtId="0" fontId="130" fillId="37" borderId="0" xfId="0" applyFont="1" applyFill="1" applyBorder="1" applyAlignment="1">
      <alignment vertical="center"/>
    </xf>
    <xf numFmtId="0" fontId="131" fillId="37" borderId="0" xfId="0" applyFont="1" applyFill="1" applyAlignment="1">
      <alignment horizontal="center" vertical="center"/>
    </xf>
    <xf numFmtId="0" fontId="34" fillId="37" borderId="0" xfId="0" applyFont="1" applyFill="1" applyAlignment="1">
      <alignment horizontal="center" vertical="center"/>
    </xf>
    <xf numFmtId="0" fontId="123" fillId="37" borderId="0" xfId="0" applyFont="1" applyFill="1" applyBorder="1" applyAlignment="1">
      <alignment vertical="center"/>
    </xf>
    <xf numFmtId="1" fontId="42" fillId="37" borderId="0" xfId="0" applyNumberFormat="1" applyFont="1" applyFill="1" applyAlignment="1">
      <alignment horizontal="center" vertical="center"/>
    </xf>
    <xf numFmtId="0" fontId="33" fillId="37" borderId="0" xfId="0" applyFont="1" applyFill="1" applyAlignment="1">
      <alignment horizontal="left" vertical="center"/>
    </xf>
    <xf numFmtId="0" fontId="154" fillId="37" borderId="188" xfId="0" applyFont="1" applyFill="1" applyBorder="1" applyAlignment="1">
      <alignment horizontal="center" vertical="center"/>
    </xf>
    <xf numFmtId="0" fontId="154" fillId="37" borderId="194" xfId="0" applyFont="1" applyFill="1" applyBorder="1" applyAlignment="1">
      <alignment vertical="center"/>
    </xf>
    <xf numFmtId="0" fontId="154" fillId="37" borderId="173" xfId="0" applyFont="1" applyFill="1" applyBorder="1" applyAlignment="1">
      <alignment horizontal="center" vertical="center"/>
    </xf>
    <xf numFmtId="0" fontId="154" fillId="37" borderId="85" xfId="0" applyFont="1" applyFill="1" applyBorder="1" applyAlignment="1">
      <alignment horizontal="center" vertical="center"/>
    </xf>
    <xf numFmtId="1" fontId="154" fillId="37" borderId="14" xfId="42" applyNumberFormat="1" applyFont="1" applyFill="1" applyBorder="1" applyAlignment="1">
      <alignment horizontal="center" vertical="center"/>
    </xf>
    <xf numFmtId="1" fontId="154" fillId="37" borderId="13" xfId="42" applyNumberFormat="1" applyFont="1" applyFill="1" applyBorder="1" applyAlignment="1">
      <alignment horizontal="center" vertical="center"/>
    </xf>
    <xf numFmtId="1" fontId="154" fillId="37" borderId="62" xfId="42" applyNumberFormat="1" applyFont="1" applyFill="1" applyBorder="1" applyAlignment="1">
      <alignment horizontal="center" vertical="center"/>
    </xf>
    <xf numFmtId="1" fontId="154" fillId="37" borderId="173" xfId="42" applyNumberFormat="1" applyFont="1" applyFill="1" applyBorder="1" applyAlignment="1">
      <alignment horizontal="center" vertical="center"/>
    </xf>
    <xf numFmtId="1" fontId="154" fillId="37" borderId="191" xfId="42" applyNumberFormat="1" applyFont="1" applyFill="1" applyBorder="1" applyAlignment="1">
      <alignment horizontal="center" vertical="center"/>
    </xf>
    <xf numFmtId="1" fontId="154" fillId="37" borderId="10" xfId="42" applyNumberFormat="1" applyFont="1" applyFill="1" applyBorder="1" applyAlignment="1">
      <alignment horizontal="center" vertical="center"/>
    </xf>
    <xf numFmtId="164" fontId="154" fillId="37" borderId="201" xfId="42" applyNumberFormat="1" applyFont="1" applyFill="1" applyBorder="1" applyAlignment="1">
      <alignment horizontal="center" vertical="center"/>
    </xf>
    <xf numFmtId="164" fontId="154" fillId="37" borderId="152" xfId="0" applyNumberFormat="1" applyFont="1" applyFill="1" applyBorder="1" applyAlignment="1">
      <alignment horizontal="center" vertical="center"/>
    </xf>
    <xf numFmtId="0" fontId="154" fillId="37" borderId="172" xfId="0" applyFont="1" applyFill="1" applyBorder="1" applyAlignment="1">
      <alignment vertical="center"/>
    </xf>
    <xf numFmtId="1" fontId="154" fillId="37" borderId="71" xfId="42" applyNumberFormat="1" applyFont="1" applyFill="1" applyBorder="1" applyAlignment="1">
      <alignment horizontal="center" vertical="center"/>
    </xf>
    <xf numFmtId="1" fontId="154" fillId="37" borderId="72" xfId="42" applyNumberFormat="1" applyFont="1" applyFill="1" applyBorder="1" applyAlignment="1">
      <alignment horizontal="center" vertical="center"/>
    </xf>
    <xf numFmtId="1" fontId="154" fillId="37" borderId="169" xfId="42" applyNumberFormat="1" applyFont="1" applyFill="1" applyBorder="1" applyAlignment="1">
      <alignment horizontal="center" vertical="center"/>
    </xf>
    <xf numFmtId="0" fontId="154" fillId="37" borderId="152" xfId="0" applyFont="1" applyFill="1" applyBorder="1" applyAlignment="1">
      <alignment vertical="center"/>
    </xf>
    <xf numFmtId="0" fontId="154" fillId="37" borderId="197" xfId="0" applyFont="1" applyFill="1" applyBorder="1" applyAlignment="1">
      <alignment horizontal="center" vertical="center"/>
    </xf>
    <xf numFmtId="0" fontId="154" fillId="37" borderId="195" xfId="0" applyFont="1" applyFill="1" applyBorder="1" applyAlignment="1">
      <alignment vertical="center"/>
    </xf>
    <xf numFmtId="0" fontId="154" fillId="37" borderId="171" xfId="0" applyFont="1" applyFill="1" applyBorder="1" applyAlignment="1">
      <alignment horizontal="center" vertical="center"/>
    </xf>
    <xf numFmtId="0" fontId="154" fillId="37" borderId="84" xfId="0" applyFont="1" applyFill="1" applyBorder="1" applyAlignment="1">
      <alignment horizontal="center" vertical="center"/>
    </xf>
    <xf numFmtId="1" fontId="154" fillId="37" borderId="15" xfId="42" applyNumberFormat="1" applyFont="1" applyFill="1" applyBorder="1" applyAlignment="1">
      <alignment horizontal="center" vertical="center"/>
    </xf>
    <xf numFmtId="1" fontId="154" fillId="37" borderId="11" xfId="42" applyNumberFormat="1" applyFont="1" applyFill="1" applyBorder="1" applyAlignment="1">
      <alignment horizontal="center" vertical="center"/>
    </xf>
    <xf numFmtId="1" fontId="154" fillId="37" borderId="26" xfId="42" applyNumberFormat="1" applyFont="1" applyFill="1" applyBorder="1" applyAlignment="1">
      <alignment horizontal="center" vertical="center"/>
    </xf>
    <xf numFmtId="1" fontId="154" fillId="37" borderId="171" xfId="42" applyNumberFormat="1" applyFont="1" applyFill="1" applyBorder="1" applyAlignment="1">
      <alignment horizontal="center" vertical="center"/>
    </xf>
    <xf numFmtId="164" fontId="154" fillId="37" borderId="184" xfId="42" applyNumberFormat="1" applyFont="1" applyFill="1" applyBorder="1" applyAlignment="1">
      <alignment horizontal="center" vertical="center"/>
    </xf>
    <xf numFmtId="164" fontId="154" fillId="37" borderId="195" xfId="0" applyNumberFormat="1" applyFont="1" applyFill="1" applyBorder="1" applyAlignment="1">
      <alignment horizontal="center" vertical="center"/>
    </xf>
    <xf numFmtId="0" fontId="132" fillId="37" borderId="0" xfId="0" applyFont="1" applyFill="1" applyBorder="1" applyAlignment="1">
      <alignment vertical="center"/>
    </xf>
    <xf numFmtId="0" fontId="132" fillId="37" borderId="0" xfId="0" applyFont="1" applyFill="1" applyAlignment="1">
      <alignment horizontal="center" vertical="center"/>
    </xf>
    <xf numFmtId="0" fontId="133" fillId="37" borderId="0" xfId="0" applyFont="1" applyFill="1" applyBorder="1" applyAlignment="1">
      <alignment vertical="center"/>
    </xf>
    <xf numFmtId="0" fontId="133" fillId="37" borderId="0" xfId="0" applyFont="1" applyFill="1" applyAlignment="1">
      <alignment horizontal="center" vertical="center"/>
    </xf>
    <xf numFmtId="0" fontId="136" fillId="37" borderId="0" xfId="0" applyFont="1" applyFill="1"/>
    <xf numFmtId="0" fontId="137" fillId="37" borderId="0" xfId="0" applyFont="1" applyFill="1" applyAlignment="1">
      <alignment horizontal="center"/>
    </xf>
    <xf numFmtId="0" fontId="136" fillId="37" borderId="0" xfId="0" applyFont="1" applyFill="1" applyAlignment="1">
      <alignment horizontal="center"/>
    </xf>
    <xf numFmtId="0" fontId="126" fillId="37" borderId="0" xfId="0" applyFont="1" applyFill="1"/>
    <xf numFmtId="0" fontId="126" fillId="37" borderId="0" xfId="0" applyFont="1" applyFill="1" applyAlignment="1">
      <alignment vertical="top"/>
    </xf>
    <xf numFmtId="0" fontId="2" fillId="37" borderId="0" xfId="0" applyFont="1" applyFill="1"/>
    <xf numFmtId="0" fontId="126" fillId="37" borderId="0" xfId="0" applyFont="1" applyFill="1" applyAlignment="1">
      <alignment horizontal="right"/>
    </xf>
    <xf numFmtId="0" fontId="126" fillId="37" borderId="0" xfId="0" applyFont="1" applyFill="1" applyAlignment="1"/>
    <xf numFmtId="0" fontId="120" fillId="37" borderId="0" xfId="0" applyFont="1" applyFill="1"/>
    <xf numFmtId="0" fontId="120" fillId="37" borderId="0" xfId="0" applyFont="1" applyFill="1" applyAlignment="1"/>
    <xf numFmtId="0" fontId="122" fillId="37" borderId="0" xfId="0" applyFont="1" applyFill="1"/>
    <xf numFmtId="0" fontId="1" fillId="40" borderId="23" xfId="0" applyFont="1" applyFill="1" applyBorder="1" applyAlignment="1">
      <alignment horizontal="center" vertical="center"/>
    </xf>
    <xf numFmtId="0" fontId="1" fillId="40" borderId="16" xfId="0" applyFont="1" applyFill="1" applyBorder="1" applyAlignment="1">
      <alignment horizontal="center" vertical="center"/>
    </xf>
    <xf numFmtId="0" fontId="1" fillId="40" borderId="24" xfId="0" applyFont="1" applyFill="1" applyBorder="1" applyAlignment="1">
      <alignment horizontal="center" vertical="center"/>
    </xf>
    <xf numFmtId="0" fontId="56" fillId="39" borderId="189" xfId="0" applyFont="1" applyFill="1" applyBorder="1" applyAlignment="1">
      <alignment horizontal="center" vertical="center"/>
    </xf>
    <xf numFmtId="0" fontId="56" fillId="39" borderId="152" xfId="0" applyFont="1" applyFill="1" applyBorder="1" applyAlignment="1">
      <alignment horizontal="left" vertical="center"/>
    </xf>
    <xf numFmtId="0" fontId="56" fillId="39" borderId="151" xfId="0" applyFont="1" applyFill="1" applyBorder="1" applyAlignment="1">
      <alignment horizontal="center" vertical="center"/>
    </xf>
    <xf numFmtId="0" fontId="56" fillId="39" borderId="83" xfId="0" applyFont="1" applyFill="1" applyBorder="1" applyAlignment="1">
      <alignment horizontal="center" vertical="center"/>
    </xf>
    <xf numFmtId="1" fontId="56" fillId="39" borderId="12" xfId="42" applyNumberFormat="1" applyFont="1" applyFill="1" applyBorder="1" applyAlignment="1">
      <alignment horizontal="center" vertical="center"/>
    </xf>
    <xf numFmtId="1" fontId="56" fillId="39" borderId="10" xfId="42" applyNumberFormat="1" applyFont="1" applyFill="1" applyBorder="1" applyAlignment="1">
      <alignment horizontal="center" vertical="center"/>
    </xf>
    <xf numFmtId="1" fontId="119" fillId="39" borderId="10" xfId="42" applyNumberFormat="1" applyFont="1" applyFill="1" applyBorder="1" applyAlignment="1">
      <alignment horizontal="center" vertical="center"/>
    </xf>
    <xf numFmtId="1" fontId="56" fillId="39" borderId="64" xfId="42" applyNumberFormat="1" applyFont="1" applyFill="1" applyBorder="1" applyAlignment="1">
      <alignment horizontal="center" vertical="center"/>
    </xf>
    <xf numFmtId="1" fontId="56" fillId="39" borderId="261" xfId="42" applyNumberFormat="1" applyFont="1" applyFill="1" applyBorder="1" applyAlignment="1">
      <alignment horizontal="center" vertical="center"/>
    </xf>
    <xf numFmtId="1" fontId="118" fillId="39" borderId="191" xfId="42" applyNumberFormat="1" applyFont="1" applyFill="1" applyBorder="1" applyAlignment="1">
      <alignment horizontal="center" vertical="center"/>
    </xf>
    <xf numFmtId="1" fontId="56" fillId="39" borderId="151" xfId="42" applyNumberFormat="1" applyFont="1" applyFill="1" applyBorder="1" applyAlignment="1">
      <alignment horizontal="center" vertical="center"/>
    </xf>
    <xf numFmtId="164" fontId="56" fillId="39" borderId="64" xfId="42" applyNumberFormat="1" applyFont="1" applyFill="1" applyBorder="1" applyAlignment="1">
      <alignment horizontal="center" vertical="center"/>
    </xf>
    <xf numFmtId="164" fontId="118" fillId="39" borderId="172" xfId="0" applyNumberFormat="1" applyFont="1" applyFill="1" applyBorder="1" applyAlignment="1">
      <alignment horizontal="center" vertical="center"/>
    </xf>
    <xf numFmtId="0" fontId="56" fillId="39" borderId="173" xfId="0" applyFont="1" applyFill="1" applyBorder="1" applyAlignment="1">
      <alignment horizontal="center" vertical="center"/>
    </xf>
    <xf numFmtId="0" fontId="56" fillId="39" borderId="85" xfId="0" applyFont="1" applyFill="1" applyBorder="1" applyAlignment="1">
      <alignment horizontal="center" vertical="center"/>
    </xf>
    <xf numFmtId="1" fontId="56" fillId="39" borderId="71" xfId="42" applyNumberFormat="1" applyFont="1" applyFill="1" applyBorder="1" applyAlignment="1">
      <alignment horizontal="center" vertical="center"/>
    </xf>
    <xf numFmtId="1" fontId="56" fillId="39" borderId="72" xfId="42" applyNumberFormat="1" applyFont="1" applyFill="1" applyBorder="1" applyAlignment="1">
      <alignment horizontal="center" vertical="center"/>
    </xf>
    <xf numFmtId="1" fontId="119" fillId="39" borderId="72" xfId="42" applyNumberFormat="1" applyFont="1" applyFill="1" applyBorder="1" applyAlignment="1">
      <alignment horizontal="center" vertical="center"/>
    </xf>
    <xf numFmtId="1" fontId="56" fillId="39" borderId="169" xfId="42" applyNumberFormat="1" applyFont="1" applyFill="1" applyBorder="1" applyAlignment="1">
      <alignment horizontal="center" vertical="center"/>
    </xf>
    <xf numFmtId="0" fontId="56" fillId="39" borderId="153" xfId="0" applyFont="1" applyFill="1" applyBorder="1" applyAlignment="1">
      <alignment horizontal="left" vertical="center"/>
    </xf>
    <xf numFmtId="0" fontId="56" fillId="39" borderId="197" xfId="0" applyFont="1" applyFill="1" applyBorder="1" applyAlignment="1">
      <alignment horizontal="center" vertical="center"/>
    </xf>
    <xf numFmtId="0" fontId="56" fillId="39" borderId="195" xfId="0" applyFont="1" applyFill="1" applyBorder="1" applyAlignment="1">
      <alignment horizontal="left" vertical="center"/>
    </xf>
    <xf numFmtId="0" fontId="56" fillId="39" borderId="171" xfId="0" applyFont="1" applyFill="1" applyBorder="1" applyAlignment="1">
      <alignment horizontal="center" vertical="center"/>
    </xf>
    <xf numFmtId="0" fontId="56" fillId="39" borderId="84" xfId="0" applyFont="1" applyFill="1" applyBorder="1" applyAlignment="1">
      <alignment horizontal="center" vertical="center"/>
    </xf>
    <xf numFmtId="1" fontId="56" fillId="39" borderId="15" xfId="42" applyNumberFormat="1" applyFont="1" applyFill="1" applyBorder="1" applyAlignment="1">
      <alignment horizontal="center" vertical="center"/>
    </xf>
    <xf numFmtId="1" fontId="56" fillId="39" borderId="11" xfId="42" applyNumberFormat="1" applyFont="1" applyFill="1" applyBorder="1" applyAlignment="1">
      <alignment horizontal="center" vertical="center"/>
    </xf>
    <xf numFmtId="1" fontId="56" fillId="39" borderId="26" xfId="42" applyNumberFormat="1" applyFont="1" applyFill="1" applyBorder="1" applyAlignment="1">
      <alignment horizontal="center" vertical="center"/>
    </xf>
    <xf numFmtId="1" fontId="56" fillId="39" borderId="171" xfId="42" applyNumberFormat="1" applyFont="1" applyFill="1" applyBorder="1" applyAlignment="1">
      <alignment horizontal="center" vertical="center"/>
    </xf>
    <xf numFmtId="1" fontId="118" fillId="39" borderId="11" xfId="42" applyNumberFormat="1" applyFont="1" applyFill="1" applyBorder="1" applyAlignment="1">
      <alignment horizontal="center" vertical="center"/>
    </xf>
    <xf numFmtId="164" fontId="56" fillId="39" borderId="26" xfId="42" applyNumberFormat="1" applyFont="1" applyFill="1" applyBorder="1" applyAlignment="1">
      <alignment horizontal="center" vertical="center"/>
    </xf>
    <xf numFmtId="164" fontId="118" fillId="39" borderId="195" xfId="0" applyNumberFormat="1" applyFont="1" applyFill="1" applyBorder="1" applyAlignment="1">
      <alignment horizontal="center" vertical="center"/>
    </xf>
    <xf numFmtId="0" fontId="154" fillId="39" borderId="188" xfId="0" applyFont="1" applyFill="1" applyBorder="1" applyAlignment="1">
      <alignment horizontal="center" vertical="center"/>
    </xf>
    <xf numFmtId="0" fontId="154" fillId="39" borderId="172" xfId="0" applyFont="1" applyFill="1" applyBorder="1" applyAlignment="1">
      <alignment vertical="center"/>
    </xf>
    <xf numFmtId="0" fontId="154" fillId="39" borderId="173" xfId="0" applyFont="1" applyFill="1" applyBorder="1" applyAlignment="1">
      <alignment horizontal="center" vertical="center"/>
    </xf>
    <xf numFmtId="0" fontId="154" fillId="39" borderId="85" xfId="0" applyFont="1" applyFill="1" applyBorder="1" applyAlignment="1">
      <alignment horizontal="center" vertical="center"/>
    </xf>
    <xf numFmtId="1" fontId="154" fillId="39" borderId="71" xfId="42" applyNumberFormat="1" applyFont="1" applyFill="1" applyBorder="1" applyAlignment="1">
      <alignment horizontal="center" vertical="center"/>
    </xf>
    <xf numFmtId="1" fontId="154" fillId="39" borderId="72" xfId="42" applyNumberFormat="1" applyFont="1" applyFill="1" applyBorder="1" applyAlignment="1">
      <alignment horizontal="center" vertical="center"/>
    </xf>
    <xf numFmtId="1" fontId="154" fillId="39" borderId="169" xfId="42" applyNumberFormat="1" applyFont="1" applyFill="1" applyBorder="1" applyAlignment="1">
      <alignment horizontal="center" vertical="center"/>
    </xf>
    <xf numFmtId="1" fontId="154" fillId="39" borderId="173" xfId="42" applyNumberFormat="1" applyFont="1" applyFill="1" applyBorder="1" applyAlignment="1">
      <alignment horizontal="center" vertical="center"/>
    </xf>
    <xf numFmtId="1" fontId="154" fillId="39" borderId="191" xfId="42" applyNumberFormat="1" applyFont="1" applyFill="1" applyBorder="1" applyAlignment="1">
      <alignment horizontal="center" vertical="center"/>
    </xf>
    <xf numFmtId="1" fontId="154" fillId="39" borderId="10" xfId="42" applyNumberFormat="1" applyFont="1" applyFill="1" applyBorder="1" applyAlignment="1">
      <alignment horizontal="center" vertical="center"/>
    </xf>
    <xf numFmtId="164" fontId="154" fillId="39" borderId="201" xfId="42" applyNumberFormat="1" applyFont="1" applyFill="1" applyBorder="1" applyAlignment="1">
      <alignment horizontal="center" vertical="center"/>
    </xf>
    <xf numFmtId="164" fontId="154" fillId="39" borderId="152" xfId="0" applyNumberFormat="1" applyFont="1" applyFill="1" applyBorder="1" applyAlignment="1">
      <alignment horizontal="center" vertical="center"/>
    </xf>
    <xf numFmtId="0" fontId="154" fillId="39" borderId="197" xfId="0" applyFont="1" applyFill="1" applyBorder="1" applyAlignment="1">
      <alignment horizontal="center" vertical="center"/>
    </xf>
    <xf numFmtId="0" fontId="154" fillId="39" borderId="195" xfId="0" applyFont="1" applyFill="1" applyBorder="1" applyAlignment="1">
      <alignment vertical="center"/>
    </xf>
    <xf numFmtId="0" fontId="154" fillId="39" borderId="171" xfId="0" applyFont="1" applyFill="1" applyBorder="1" applyAlignment="1">
      <alignment horizontal="center" vertical="center"/>
    </xf>
    <xf numFmtId="0" fontId="154" fillId="39" borderId="84" xfId="0" applyFont="1" applyFill="1" applyBorder="1" applyAlignment="1">
      <alignment horizontal="center" vertical="center"/>
    </xf>
    <xf numFmtId="1" fontId="154" fillId="39" borderId="15" xfId="42" applyNumberFormat="1" applyFont="1" applyFill="1" applyBorder="1" applyAlignment="1">
      <alignment horizontal="center" vertical="center"/>
    </xf>
    <xf numFmtId="1" fontId="154" fillId="39" borderId="11" xfId="42" applyNumberFormat="1" applyFont="1" applyFill="1" applyBorder="1" applyAlignment="1">
      <alignment horizontal="center" vertical="center"/>
    </xf>
    <xf numFmtId="1" fontId="154" fillId="39" borderId="26" xfId="42" applyNumberFormat="1" applyFont="1" applyFill="1" applyBorder="1" applyAlignment="1">
      <alignment horizontal="center" vertical="center"/>
    </xf>
    <xf numFmtId="1" fontId="154" fillId="39" borderId="171" xfId="42" applyNumberFormat="1" applyFont="1" applyFill="1" applyBorder="1" applyAlignment="1">
      <alignment horizontal="center" vertical="center"/>
    </xf>
    <xf numFmtId="164" fontId="154" fillId="39" borderId="184" xfId="42" applyNumberFormat="1" applyFont="1" applyFill="1" applyBorder="1" applyAlignment="1">
      <alignment horizontal="center" vertical="center"/>
    </xf>
    <xf numFmtId="164" fontId="154" fillId="39" borderId="195" xfId="0" applyNumberFormat="1" applyFont="1" applyFill="1" applyBorder="1" applyAlignment="1">
      <alignment horizontal="center" vertical="center"/>
    </xf>
    <xf numFmtId="0" fontId="157" fillId="26" borderId="172" xfId="41" applyFont="1" applyFill="1" applyBorder="1" applyAlignment="1">
      <alignment horizontal="left" vertical="center"/>
    </xf>
    <xf numFmtId="0" fontId="157" fillId="26" borderId="152" xfId="41" applyFont="1" applyFill="1" applyBorder="1" applyAlignment="1">
      <alignment horizontal="left" vertical="center"/>
    </xf>
    <xf numFmtId="0" fontId="157" fillId="26" borderId="190" xfId="41" applyFont="1" applyFill="1" applyBorder="1" applyAlignment="1">
      <alignment horizontal="left" vertical="center"/>
    </xf>
    <xf numFmtId="164" fontId="160" fillId="26" borderId="12" xfId="41" applyNumberFormat="1" applyFont="1" applyFill="1" applyBorder="1" applyAlignment="1">
      <alignment horizontal="center" vertical="center"/>
    </xf>
    <xf numFmtId="164" fontId="160" fillId="26" borderId="10" xfId="41" applyNumberFormat="1" applyFont="1" applyFill="1" applyBorder="1" applyAlignment="1">
      <alignment horizontal="center" vertical="center"/>
    </xf>
    <xf numFmtId="0" fontId="56" fillId="37" borderId="194" xfId="0" applyFont="1" applyFill="1" applyBorder="1" applyAlignment="1">
      <alignment vertical="center"/>
    </xf>
    <xf numFmtId="1" fontId="56" fillId="37" borderId="14" xfId="42" applyNumberFormat="1" applyFont="1" applyFill="1" applyBorder="1" applyAlignment="1">
      <alignment horizontal="center" vertical="center"/>
    </xf>
    <xf numFmtId="1" fontId="56" fillId="37" borderId="13" xfId="42" applyNumberFormat="1" applyFont="1" applyFill="1" applyBorder="1" applyAlignment="1">
      <alignment horizontal="center" vertical="center"/>
    </xf>
    <xf numFmtId="1" fontId="119" fillId="37" borderId="13" xfId="42" applyNumberFormat="1" applyFont="1" applyFill="1" applyBorder="1" applyAlignment="1">
      <alignment horizontal="center" vertical="center"/>
    </xf>
    <xf numFmtId="1" fontId="56" fillId="37" borderId="62" xfId="42" applyNumberFormat="1" applyFont="1" applyFill="1" applyBorder="1" applyAlignment="1">
      <alignment horizontal="center" vertical="center"/>
    </xf>
    <xf numFmtId="0" fontId="56" fillId="37" borderId="152" xfId="0" applyFont="1" applyFill="1" applyBorder="1" applyAlignment="1">
      <alignment vertical="center"/>
    </xf>
    <xf numFmtId="0" fontId="56" fillId="37" borderId="153" xfId="0" applyFont="1" applyFill="1" applyBorder="1" applyAlignment="1">
      <alignment vertical="center"/>
    </xf>
    <xf numFmtId="0" fontId="56" fillId="37" borderId="190" xfId="0" applyFont="1" applyFill="1" applyBorder="1" applyAlignment="1">
      <alignment vertical="center"/>
    </xf>
    <xf numFmtId="0" fontId="56" fillId="37" borderId="178" xfId="0" applyFont="1" applyFill="1" applyBorder="1" applyAlignment="1">
      <alignment horizontal="center" vertical="center"/>
    </xf>
    <xf numFmtId="0" fontId="56" fillId="37" borderId="177" xfId="0" applyFont="1" applyFill="1" applyBorder="1" applyAlignment="1">
      <alignment horizontal="center" vertical="center"/>
    </xf>
    <xf numFmtId="1" fontId="56" fillId="37" borderId="200" xfId="42" applyNumberFormat="1" applyFont="1" applyFill="1" applyBorder="1" applyAlignment="1">
      <alignment horizontal="center" vertical="center"/>
    </xf>
    <xf numFmtId="1" fontId="56" fillId="37" borderId="176" xfId="42" applyNumberFormat="1" applyFont="1" applyFill="1" applyBorder="1" applyAlignment="1">
      <alignment horizontal="center" vertical="center"/>
    </xf>
    <xf numFmtId="1" fontId="119" fillId="37" borderId="176" xfId="42" applyNumberFormat="1" applyFont="1" applyFill="1" applyBorder="1" applyAlignment="1">
      <alignment horizontal="center" vertical="center"/>
    </xf>
    <xf numFmtId="1" fontId="56" fillId="37" borderId="207" xfId="42" applyNumberFormat="1" applyFont="1" applyFill="1" applyBorder="1" applyAlignment="1">
      <alignment horizontal="center" vertical="center"/>
    </xf>
    <xf numFmtId="0" fontId="56" fillId="37" borderId="195" xfId="0" applyFont="1" applyFill="1" applyBorder="1" applyAlignment="1">
      <alignment vertical="center"/>
    </xf>
    <xf numFmtId="1" fontId="119" fillId="37" borderId="11" xfId="42" applyNumberFormat="1" applyFont="1" applyFill="1" applyBorder="1" applyAlignment="1">
      <alignment horizontal="center" vertical="center"/>
    </xf>
    <xf numFmtId="0" fontId="56" fillId="39" borderId="152" xfId="0" applyFont="1" applyFill="1" applyBorder="1" applyAlignment="1">
      <alignment vertical="center"/>
    </xf>
    <xf numFmtId="0" fontId="56" fillId="39" borderId="153" xfId="0" applyFont="1" applyFill="1" applyBorder="1" applyAlignment="1">
      <alignment vertical="center"/>
    </xf>
    <xf numFmtId="0" fontId="56" fillId="39" borderId="190" xfId="0" applyFont="1" applyFill="1" applyBorder="1" applyAlignment="1">
      <alignment vertical="center"/>
    </xf>
    <xf numFmtId="0" fontId="56" fillId="39" borderId="195" xfId="0" applyFont="1" applyFill="1" applyBorder="1" applyAlignment="1">
      <alignment vertical="center"/>
    </xf>
    <xf numFmtId="1" fontId="119" fillId="39" borderId="11" xfId="42" applyNumberFormat="1" applyFont="1" applyFill="1" applyBorder="1" applyAlignment="1">
      <alignment horizontal="center" vertical="center"/>
    </xf>
    <xf numFmtId="0" fontId="56" fillId="37" borderId="195" xfId="0" applyFont="1" applyFill="1" applyBorder="1" applyAlignment="1">
      <alignment horizontal="center" vertical="center"/>
    </xf>
    <xf numFmtId="164" fontId="160" fillId="26" borderId="64" xfId="41" applyNumberFormat="1" applyFont="1" applyFill="1" applyBorder="1" applyAlignment="1">
      <alignment horizontal="center" vertical="center"/>
    </xf>
    <xf numFmtId="164" fontId="153" fillId="33" borderId="64" xfId="41" applyNumberFormat="1" applyFont="1" applyFill="1" applyBorder="1" applyAlignment="1">
      <alignment horizontal="center" vertical="center"/>
    </xf>
    <xf numFmtId="0" fontId="160" fillId="26" borderId="172" xfId="0" applyFont="1" applyFill="1" applyBorder="1" applyAlignment="1">
      <alignment horizontal="center" vertical="center"/>
    </xf>
    <xf numFmtId="164" fontId="157" fillId="26" borderId="198" xfId="0" applyNumberFormat="1" applyFont="1" applyFill="1" applyBorder="1" applyAlignment="1">
      <alignment horizontal="center" vertical="center"/>
    </xf>
    <xf numFmtId="164" fontId="139" fillId="41" borderId="10" xfId="41" applyNumberFormat="1" applyFont="1" applyFill="1" applyBorder="1" applyAlignment="1">
      <alignment horizontal="center" vertical="center"/>
    </xf>
    <xf numFmtId="164" fontId="139" fillId="41" borderId="12" xfId="41" applyNumberFormat="1" applyFont="1" applyFill="1" applyBorder="1" applyAlignment="1">
      <alignment horizontal="center" vertical="center"/>
    </xf>
    <xf numFmtId="164" fontId="139" fillId="41" borderId="15" xfId="41" applyNumberFormat="1" applyFont="1" applyFill="1" applyBorder="1" applyAlignment="1">
      <alignment horizontal="center" vertical="center"/>
    </xf>
    <xf numFmtId="164" fontId="139" fillId="41" borderId="11" xfId="41" applyNumberFormat="1" applyFont="1" applyFill="1" applyBorder="1" applyAlignment="1">
      <alignment horizontal="center" vertical="center"/>
    </xf>
    <xf numFmtId="0" fontId="160" fillId="19" borderId="172" xfId="0" applyFont="1" applyFill="1" applyBorder="1" applyAlignment="1">
      <alignment horizontal="center" vertical="center"/>
    </xf>
    <xf numFmtId="0" fontId="157" fillId="19" borderId="152" xfId="41" applyFont="1" applyFill="1" applyBorder="1" applyAlignment="1">
      <alignment horizontal="left" vertical="center"/>
    </xf>
    <xf numFmtId="164" fontId="157" fillId="19" borderId="198" xfId="0" applyNumberFormat="1" applyFont="1" applyFill="1" applyBorder="1" applyAlignment="1">
      <alignment horizontal="center" vertical="center"/>
    </xf>
    <xf numFmtId="164" fontId="160" fillId="19" borderId="12" xfId="41" applyNumberFormat="1" applyFont="1" applyFill="1" applyBorder="1" applyAlignment="1">
      <alignment horizontal="center" vertical="center"/>
    </xf>
    <xf numFmtId="164" fontId="160" fillId="19" borderId="10" xfId="41" applyNumberFormat="1" applyFont="1" applyFill="1" applyBorder="1" applyAlignment="1">
      <alignment horizontal="center" vertical="center"/>
    </xf>
    <xf numFmtId="164" fontId="160" fillId="19" borderId="64" xfId="41" applyNumberFormat="1" applyFont="1" applyFill="1" applyBorder="1" applyAlignment="1">
      <alignment horizontal="center" vertical="center"/>
    </xf>
    <xf numFmtId="0" fontId="157" fillId="19" borderId="190" xfId="41" applyFont="1" applyFill="1" applyBorder="1" applyAlignment="1">
      <alignment horizontal="left" vertical="center"/>
    </xf>
    <xf numFmtId="0" fontId="157" fillId="19" borderId="195" xfId="41" applyFont="1" applyFill="1" applyBorder="1" applyAlignment="1">
      <alignment horizontal="left" vertical="center"/>
    </xf>
    <xf numFmtId="164" fontId="157" fillId="19" borderId="196" xfId="0" applyNumberFormat="1" applyFont="1" applyFill="1" applyBorder="1" applyAlignment="1">
      <alignment horizontal="center" vertical="center"/>
    </xf>
    <xf numFmtId="164" fontId="160" fillId="19" borderId="11" xfId="41" applyNumberFormat="1" applyFont="1" applyFill="1" applyBorder="1" applyAlignment="1">
      <alignment horizontal="center" vertical="center"/>
    </xf>
    <xf numFmtId="164" fontId="149" fillId="41" borderId="10" xfId="41" applyNumberFormat="1" applyFont="1" applyFill="1" applyBorder="1" applyAlignment="1">
      <alignment horizontal="center" vertical="center"/>
    </xf>
    <xf numFmtId="164" fontId="160" fillId="41" borderId="10" xfId="41" applyNumberFormat="1" applyFont="1" applyFill="1" applyBorder="1" applyAlignment="1">
      <alignment horizontal="center" vertical="center"/>
    </xf>
    <xf numFmtId="164" fontId="149" fillId="41" borderId="12" xfId="41" applyNumberFormat="1" applyFont="1" applyFill="1" applyBorder="1" applyAlignment="1">
      <alignment horizontal="center" vertical="center"/>
    </xf>
    <xf numFmtId="164" fontId="149" fillId="41" borderId="11" xfId="41" applyNumberFormat="1" applyFont="1" applyFill="1" applyBorder="1" applyAlignment="1">
      <alignment horizontal="center" vertical="center"/>
    </xf>
    <xf numFmtId="164" fontId="149" fillId="41" borderId="15" xfId="41" applyNumberFormat="1" applyFont="1" applyFill="1" applyBorder="1" applyAlignment="1">
      <alignment horizontal="center" vertical="center"/>
    </xf>
    <xf numFmtId="164" fontId="160" fillId="41" borderId="11" xfId="41" applyNumberFormat="1" applyFont="1" applyFill="1" applyBorder="1" applyAlignment="1">
      <alignment horizontal="center" vertical="center"/>
    </xf>
    <xf numFmtId="164" fontId="153" fillId="41" borderId="10" xfId="41" applyNumberFormat="1" applyFont="1" applyFill="1" applyBorder="1" applyAlignment="1">
      <alignment horizontal="center" vertical="center"/>
    </xf>
    <xf numFmtId="164" fontId="153" fillId="41" borderId="12" xfId="41" applyNumberFormat="1" applyFont="1" applyFill="1" applyBorder="1" applyAlignment="1">
      <alignment horizontal="center" vertical="center"/>
    </xf>
    <xf numFmtId="164" fontId="153" fillId="41" borderId="11" xfId="41" applyNumberFormat="1" applyFont="1" applyFill="1" applyBorder="1" applyAlignment="1">
      <alignment horizontal="center" vertical="center"/>
    </xf>
    <xf numFmtId="164" fontId="0" fillId="37" borderId="0" xfId="0" applyNumberFormat="1" applyFill="1" applyAlignment="1">
      <alignment vertical="center"/>
    </xf>
    <xf numFmtId="0" fontId="140" fillId="21" borderId="152" xfId="41" applyFont="1" applyFill="1" applyBorder="1" applyAlignment="1">
      <alignment horizontal="left" vertical="center"/>
    </xf>
    <xf numFmtId="0" fontId="157" fillId="19" borderId="172" xfId="41" applyFont="1" applyFill="1" applyBorder="1" applyAlignment="1">
      <alignment horizontal="left" vertical="center"/>
    </xf>
    <xf numFmtId="0" fontId="156" fillId="18" borderId="172" xfId="0" applyFont="1" applyFill="1" applyBorder="1" applyAlignment="1">
      <alignment horizontal="center" vertical="center"/>
    </xf>
    <xf numFmtId="1" fontId="56" fillId="37" borderId="0" xfId="0" applyNumberFormat="1" applyFont="1" applyFill="1" applyAlignment="1">
      <alignment vertical="center"/>
    </xf>
    <xf numFmtId="1" fontId="161" fillId="33" borderId="0" xfId="0" applyNumberFormat="1" applyFont="1" applyFill="1" applyAlignment="1">
      <alignment horizontal="center" vertical="center"/>
    </xf>
    <xf numFmtId="0" fontId="156" fillId="33" borderId="0" xfId="0" applyFont="1" applyFill="1" applyAlignment="1">
      <alignment horizontal="center" vertical="center"/>
    </xf>
    <xf numFmtId="1" fontId="156" fillId="33" borderId="0" xfId="0" applyNumberFormat="1" applyFont="1" applyFill="1" applyAlignment="1">
      <alignment horizontal="center" vertical="center"/>
    </xf>
    <xf numFmtId="0" fontId="162" fillId="33" borderId="0" xfId="0" applyFont="1" applyFill="1" applyAlignment="1">
      <alignment horizontal="center" vertical="center"/>
    </xf>
    <xf numFmtId="0" fontId="163" fillId="33" borderId="0" xfId="0" applyFont="1" applyFill="1" applyAlignment="1">
      <alignment horizontal="center" vertical="center"/>
    </xf>
    <xf numFmtId="1" fontId="164" fillId="33" borderId="0" xfId="0" applyNumberFormat="1" applyFont="1" applyFill="1" applyAlignment="1">
      <alignment horizontal="center" vertical="center"/>
    </xf>
    <xf numFmtId="164" fontId="139" fillId="41" borderId="64" xfId="41" applyNumberFormat="1" applyFont="1" applyFill="1" applyBorder="1" applyAlignment="1">
      <alignment horizontal="center" vertical="center"/>
    </xf>
    <xf numFmtId="164" fontId="139" fillId="41" borderId="26" xfId="41" applyNumberFormat="1" applyFont="1" applyFill="1" applyBorder="1" applyAlignment="1">
      <alignment horizontal="center" vertical="center"/>
    </xf>
    <xf numFmtId="0" fontId="145" fillId="21" borderId="195" xfId="0" applyFont="1" applyFill="1" applyBorder="1" applyAlignment="1">
      <alignment horizontal="center" vertical="center"/>
    </xf>
    <xf numFmtId="0" fontId="138" fillId="21" borderId="195" xfId="41" applyFont="1" applyFill="1" applyBorder="1" applyAlignment="1">
      <alignment horizontal="left" vertical="center"/>
    </xf>
    <xf numFmtId="164" fontId="138" fillId="21" borderId="196" xfId="0" applyNumberFormat="1" applyFont="1" applyFill="1" applyBorder="1" applyAlignment="1">
      <alignment horizontal="center" vertical="center"/>
    </xf>
    <xf numFmtId="164" fontId="139" fillId="21" borderId="11" xfId="41" applyNumberFormat="1" applyFont="1" applyFill="1" applyBorder="1" applyAlignment="1">
      <alignment horizontal="center" vertical="center"/>
    </xf>
    <xf numFmtId="0" fontId="154" fillId="39" borderId="195" xfId="0" applyFont="1" applyFill="1" applyBorder="1" applyAlignment="1">
      <alignment horizontal="center" vertical="center"/>
    </xf>
    <xf numFmtId="164" fontId="160" fillId="41" borderId="64" xfId="41" applyNumberFormat="1" applyFont="1" applyFill="1" applyBorder="1" applyAlignment="1">
      <alignment horizontal="center" vertical="center"/>
    </xf>
    <xf numFmtId="164" fontId="160" fillId="41" borderId="26" xfId="41" applyNumberFormat="1" applyFont="1" applyFill="1" applyBorder="1" applyAlignment="1">
      <alignment horizontal="center" vertical="center"/>
    </xf>
    <xf numFmtId="0" fontId="160" fillId="19" borderId="195" xfId="0" applyFont="1" applyFill="1" applyBorder="1" applyAlignment="1">
      <alignment horizontal="center" vertical="center"/>
    </xf>
    <xf numFmtId="0" fontId="156" fillId="33" borderId="195" xfId="0" applyFont="1" applyFill="1" applyBorder="1" applyAlignment="1">
      <alignment horizontal="center" vertical="center"/>
    </xf>
    <xf numFmtId="0" fontId="138" fillId="33" borderId="195" xfId="41" applyFont="1" applyFill="1" applyBorder="1" applyAlignment="1">
      <alignment horizontal="left" vertical="center"/>
    </xf>
    <xf numFmtId="164" fontId="152" fillId="33" borderId="196" xfId="0" applyNumberFormat="1" applyFont="1" applyFill="1" applyBorder="1" applyAlignment="1">
      <alignment horizontal="center" vertical="center"/>
    </xf>
    <xf numFmtId="164" fontId="153" fillId="33" borderId="11" xfId="41" applyNumberFormat="1" applyFont="1" applyFill="1" applyBorder="1" applyAlignment="1">
      <alignment horizontal="center" vertical="center"/>
    </xf>
    <xf numFmtId="164" fontId="153" fillId="41" borderId="64" xfId="41" applyNumberFormat="1" applyFont="1" applyFill="1" applyBorder="1" applyAlignment="1">
      <alignment horizontal="center" vertical="center"/>
    </xf>
    <xf numFmtId="164" fontId="153" fillId="41" borderId="26" xfId="41" applyNumberFormat="1" applyFont="1" applyFill="1" applyBorder="1" applyAlignment="1">
      <alignment horizontal="center" vertical="center"/>
    </xf>
    <xf numFmtId="0" fontId="145" fillId="20" borderId="172" xfId="0" applyFont="1" applyFill="1" applyBorder="1" applyAlignment="1">
      <alignment horizontal="center" vertical="center"/>
    </xf>
    <xf numFmtId="0" fontId="138" fillId="20" borderId="152" xfId="41" applyFont="1" applyFill="1" applyBorder="1" applyAlignment="1">
      <alignment horizontal="left" vertical="center"/>
    </xf>
    <xf numFmtId="164" fontId="138" fillId="20" borderId="198" xfId="0" applyNumberFormat="1" applyFont="1" applyFill="1" applyBorder="1" applyAlignment="1">
      <alignment horizontal="center" vertical="center"/>
    </xf>
    <xf numFmtId="164" fontId="139" fillId="20" borderId="12" xfId="41" applyNumberFormat="1" applyFont="1" applyFill="1" applyBorder="1" applyAlignment="1">
      <alignment horizontal="center" vertical="center"/>
    </xf>
    <xf numFmtId="164" fontId="139" fillId="20" borderId="10" xfId="41" applyNumberFormat="1" applyFont="1" applyFill="1" applyBorder="1" applyAlignment="1">
      <alignment horizontal="center" vertical="center"/>
    </xf>
    <xf numFmtId="164" fontId="139" fillId="20" borderId="64" xfId="41" applyNumberFormat="1" applyFont="1" applyFill="1" applyBorder="1" applyAlignment="1">
      <alignment horizontal="center" vertical="center"/>
    </xf>
    <xf numFmtId="0" fontId="138" fillId="20" borderId="190" xfId="41" applyFont="1" applyFill="1" applyBorder="1" applyAlignment="1">
      <alignment horizontal="left" vertical="center"/>
    </xf>
    <xf numFmtId="0" fontId="138" fillId="32" borderId="152" xfId="41" applyFont="1" applyFill="1" applyBorder="1" applyAlignment="1">
      <alignment horizontal="left" vertical="center"/>
    </xf>
    <xf numFmtId="164" fontId="152" fillId="32" borderId="198" xfId="0" applyNumberFormat="1" applyFont="1" applyFill="1" applyBorder="1" applyAlignment="1">
      <alignment horizontal="center" vertical="center"/>
    </xf>
    <xf numFmtId="164" fontId="153" fillId="32" borderId="12" xfId="41" applyNumberFormat="1" applyFont="1" applyFill="1" applyBorder="1" applyAlignment="1">
      <alignment horizontal="center" vertical="center"/>
    </xf>
    <xf numFmtId="164" fontId="153" fillId="32" borderId="10" xfId="41" applyNumberFormat="1" applyFont="1" applyFill="1" applyBorder="1" applyAlignment="1">
      <alignment horizontal="center" vertical="center"/>
    </xf>
    <xf numFmtId="164" fontId="153" fillId="32" borderId="64" xfId="41" applyNumberFormat="1" applyFont="1" applyFill="1" applyBorder="1" applyAlignment="1">
      <alignment horizontal="center" vertical="center"/>
    </xf>
    <xf numFmtId="0" fontId="148" fillId="32" borderId="152" xfId="41" applyFont="1" applyFill="1" applyBorder="1" applyAlignment="1">
      <alignment horizontal="left" vertical="center"/>
    </xf>
    <xf numFmtId="0" fontId="140" fillId="32" borderId="190" xfId="41" applyFont="1" applyFill="1" applyBorder="1" applyAlignment="1">
      <alignment horizontal="left" vertical="center"/>
    </xf>
    <xf numFmtId="0" fontId="148" fillId="32" borderId="172" xfId="41" applyFont="1" applyFill="1" applyBorder="1" applyAlignment="1">
      <alignment horizontal="left" vertical="center"/>
    </xf>
    <xf numFmtId="0" fontId="156" fillId="32" borderId="172" xfId="0" applyFont="1" applyFill="1" applyBorder="1" applyAlignment="1">
      <alignment horizontal="center" vertical="center"/>
    </xf>
    <xf numFmtId="0" fontId="148" fillId="32" borderId="190" xfId="41" applyFont="1" applyFill="1" applyBorder="1" applyAlignment="1">
      <alignment horizontal="left" vertical="center"/>
    </xf>
    <xf numFmtId="0" fontId="138" fillId="32" borderId="190" xfId="41" applyFont="1" applyFill="1" applyBorder="1" applyAlignment="1">
      <alignment horizontal="left" vertical="center"/>
    </xf>
    <xf numFmtId="0" fontId="7" fillId="0" borderId="19" xfId="0" applyFont="1" applyFill="1" applyBorder="1" applyAlignment="1">
      <alignment horizontal="center"/>
    </xf>
    <xf numFmtId="0" fontId="9" fillId="0" borderId="19" xfId="0" applyFont="1" applyFill="1" applyBorder="1" applyAlignment="1">
      <alignment horizontal="center"/>
    </xf>
    <xf numFmtId="0" fontId="7" fillId="0" borderId="19" xfId="0" applyFont="1" applyFill="1" applyBorder="1" applyAlignment="1">
      <alignment horizontal="center" vertical="center"/>
    </xf>
    <xf numFmtId="0" fontId="7" fillId="0" borderId="20" xfId="0" applyFont="1" applyFill="1" applyBorder="1" applyAlignment="1">
      <alignment horizontal="center" vertical="center"/>
    </xf>
    <xf numFmtId="0" fontId="22" fillId="0" borderId="24" xfId="0" applyFont="1" applyFill="1" applyBorder="1" applyAlignment="1">
      <alignment horizontal="center" wrapText="1"/>
    </xf>
    <xf numFmtId="0" fontId="22" fillId="0" borderId="16" xfId="0" applyFont="1" applyFill="1" applyBorder="1" applyAlignment="1">
      <alignment horizontal="center" wrapText="1"/>
    </xf>
    <xf numFmtId="0" fontId="7" fillId="0" borderId="0" xfId="0" applyFont="1" applyFill="1" applyBorder="1" applyAlignment="1">
      <alignment horizontal="center" vertical="center" wrapText="1"/>
    </xf>
    <xf numFmtId="0" fontId="8" fillId="0" borderId="1" xfId="41" applyFont="1" applyFill="1" applyBorder="1" applyAlignment="1">
      <alignment horizontal="left"/>
    </xf>
    <xf numFmtId="1" fontId="8" fillId="0" borderId="1" xfId="0" applyNumberFormat="1" applyFont="1" applyFill="1" applyBorder="1" applyAlignment="1">
      <alignment horizontal="center"/>
    </xf>
    <xf numFmtId="0" fontId="7" fillId="0" borderId="1" xfId="41" applyFont="1" applyFill="1" applyBorder="1" applyAlignment="1">
      <alignment horizontal="center" vertical="center"/>
    </xf>
    <xf numFmtId="0" fontId="8" fillId="42" borderId="1" xfId="0" applyFont="1" applyFill="1" applyBorder="1" applyAlignment="1">
      <alignment horizontal="center"/>
    </xf>
    <xf numFmtId="0" fontId="8" fillId="43" borderId="1" xfId="0" applyFont="1" applyFill="1" applyBorder="1" applyAlignment="1">
      <alignment horizontal="center"/>
    </xf>
    <xf numFmtId="0" fontId="8" fillId="18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165" fillId="0" borderId="1" xfId="0" applyFont="1" applyBorder="1" applyAlignment="1">
      <alignment horizontal="center" vertical="center"/>
    </xf>
    <xf numFmtId="0" fontId="99" fillId="36" borderId="1" xfId="41" applyFont="1" applyFill="1" applyBorder="1" applyAlignment="1">
      <alignment horizontal="left"/>
    </xf>
    <xf numFmtId="0" fontId="7" fillId="36" borderId="1" xfId="0" applyFont="1" applyFill="1" applyBorder="1" applyAlignment="1">
      <alignment horizontal="center" vertical="center"/>
    </xf>
    <xf numFmtId="164" fontId="7" fillId="36" borderId="1" xfId="0" applyNumberFormat="1" applyFont="1" applyFill="1" applyBorder="1" applyAlignment="1">
      <alignment horizontal="center" vertical="center"/>
    </xf>
    <xf numFmtId="0" fontId="165" fillId="22" borderId="1" xfId="0" applyFont="1" applyFill="1" applyBorder="1" applyAlignment="1">
      <alignment horizontal="center" vertical="center"/>
    </xf>
    <xf numFmtId="0" fontId="166" fillId="22" borderId="1" xfId="41" applyFont="1" applyFill="1" applyBorder="1" applyAlignment="1">
      <alignment horizontal="center" vertical="center"/>
    </xf>
    <xf numFmtId="0" fontId="8" fillId="42" borderId="1" xfId="0" applyFont="1" applyFill="1" applyBorder="1" applyAlignment="1">
      <alignment horizontal="center" vertical="center"/>
    </xf>
    <xf numFmtId="0" fontId="166" fillId="36" borderId="1" xfId="41" applyFont="1" applyFill="1" applyBorder="1" applyAlignment="1">
      <alignment horizontal="center" vertical="center"/>
    </xf>
    <xf numFmtId="0" fontId="8" fillId="43" borderId="1" xfId="0" applyFont="1" applyFill="1" applyBorder="1" applyAlignment="1">
      <alignment horizontal="center" vertical="center"/>
    </xf>
    <xf numFmtId="0" fontId="8" fillId="18" borderId="1" xfId="0" applyFont="1" applyFill="1" applyBorder="1" applyAlignment="1">
      <alignment horizontal="center" vertical="center"/>
    </xf>
    <xf numFmtId="0" fontId="99" fillId="0" borderId="1" xfId="4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22" borderId="1" xfId="0" applyFont="1" applyFill="1" applyBorder="1" applyAlignment="1">
      <alignment horizontal="center" vertical="center"/>
    </xf>
    <xf numFmtId="0" fontId="7" fillId="33" borderId="1" xfId="41" applyFont="1" applyFill="1" applyBorder="1" applyAlignment="1">
      <alignment horizontal="center" vertical="center"/>
    </xf>
    <xf numFmtId="0" fontId="7" fillId="33" borderId="1" xfId="0" applyFont="1" applyFill="1" applyBorder="1" applyAlignment="1">
      <alignment horizontal="center" vertical="center"/>
    </xf>
    <xf numFmtId="1" fontId="7" fillId="33" borderId="1" xfId="0" applyNumberFormat="1" applyFont="1" applyFill="1" applyBorder="1" applyAlignment="1">
      <alignment horizontal="center" vertical="center"/>
    </xf>
    <xf numFmtId="0" fontId="8" fillId="33" borderId="1" xfId="0" applyFont="1" applyFill="1" applyBorder="1" applyAlignment="1">
      <alignment horizontal="center" vertical="center"/>
    </xf>
    <xf numFmtId="49" fontId="3" fillId="0" borderId="0" xfId="0" applyNumberFormat="1" applyFont="1"/>
    <xf numFmtId="0" fontId="1" fillId="28" borderId="120" xfId="0" applyFont="1" applyFill="1" applyBorder="1" applyAlignment="1">
      <alignment horizontal="center" vertical="center"/>
    </xf>
    <xf numFmtId="0" fontId="1" fillId="28" borderId="121" xfId="0" applyFont="1" applyFill="1" applyBorder="1" applyAlignment="1">
      <alignment horizontal="center" vertical="center"/>
    </xf>
    <xf numFmtId="0" fontId="1" fillId="28" borderId="122" xfId="0" applyFont="1" applyFill="1" applyBorder="1" applyAlignment="1">
      <alignment horizontal="center" vertical="center"/>
    </xf>
    <xf numFmtId="0" fontId="54" fillId="0" borderId="0" xfId="0" applyFont="1" applyFill="1" applyAlignment="1">
      <alignment vertical="center"/>
    </xf>
    <xf numFmtId="0" fontId="56" fillId="18" borderId="12" xfId="0" applyFont="1" applyFill="1" applyBorder="1" applyAlignment="1">
      <alignment horizontal="center" vertical="center"/>
    </xf>
    <xf numFmtId="0" fontId="56" fillId="0" borderId="10" xfId="0" applyFont="1" applyFill="1" applyBorder="1" applyAlignment="1">
      <alignment horizontal="left" vertical="center"/>
    </xf>
    <xf numFmtId="0" fontId="56" fillId="0" borderId="10" xfId="0" applyFont="1" applyFill="1" applyBorder="1" applyAlignment="1">
      <alignment horizontal="center" vertical="center"/>
    </xf>
    <xf numFmtId="1" fontId="56" fillId="0" borderId="10" xfId="42" applyNumberFormat="1" applyFont="1" applyFill="1" applyBorder="1" applyAlignment="1">
      <alignment horizontal="center" vertical="center"/>
    </xf>
    <xf numFmtId="1" fontId="56" fillId="36" borderId="10" xfId="42" applyNumberFormat="1" applyFont="1" applyFill="1" applyBorder="1" applyAlignment="1">
      <alignment horizontal="center" vertical="center"/>
    </xf>
    <xf numFmtId="1" fontId="119" fillId="36" borderId="10" xfId="42" applyNumberFormat="1" applyFont="1" applyFill="1" applyBorder="1" applyAlignment="1">
      <alignment horizontal="center" vertical="center"/>
    </xf>
    <xf numFmtId="1" fontId="118" fillId="22" borderId="191" xfId="42" applyNumberFormat="1" applyFont="1" applyFill="1" applyBorder="1" applyAlignment="1">
      <alignment horizontal="center" vertical="center"/>
    </xf>
    <xf numFmtId="1" fontId="56" fillId="0" borderId="151" xfId="42" applyNumberFormat="1" applyFont="1" applyFill="1" applyBorder="1" applyAlignment="1">
      <alignment horizontal="center" vertical="center"/>
    </xf>
    <xf numFmtId="164" fontId="56" fillId="36" borderId="64" xfId="42" applyNumberFormat="1" applyFont="1" applyFill="1" applyBorder="1" applyAlignment="1">
      <alignment horizontal="center" vertical="center"/>
    </xf>
    <xf numFmtId="0" fontId="56" fillId="36" borderId="0" xfId="0" applyFont="1" applyFill="1"/>
    <xf numFmtId="0" fontId="56" fillId="18" borderId="71" xfId="0" applyFont="1" applyFill="1" applyBorder="1" applyAlignment="1">
      <alignment horizontal="center" vertical="center"/>
    </xf>
    <xf numFmtId="0" fontId="56" fillId="0" borderId="72" xfId="0" applyFont="1" applyFill="1" applyBorder="1" applyAlignment="1">
      <alignment horizontal="center" vertical="center"/>
    </xf>
    <xf numFmtId="1" fontId="56" fillId="0" borderId="72" xfId="42" applyNumberFormat="1" applyFont="1" applyFill="1" applyBorder="1" applyAlignment="1">
      <alignment horizontal="center" vertical="center"/>
    </xf>
    <xf numFmtId="1" fontId="56" fillId="36" borderId="72" xfId="42" applyNumberFormat="1" applyFont="1" applyFill="1" applyBorder="1" applyAlignment="1">
      <alignment horizontal="center" vertical="center"/>
    </xf>
    <xf numFmtId="1" fontId="56" fillId="22" borderId="10" xfId="42" applyNumberFormat="1" applyFont="1" applyFill="1" applyBorder="1" applyAlignment="1">
      <alignment horizontal="center" vertical="center"/>
    </xf>
    <xf numFmtId="1" fontId="118" fillId="26" borderId="191" xfId="42" applyNumberFormat="1" applyFont="1" applyFill="1" applyBorder="1" applyAlignment="1">
      <alignment horizontal="center" vertical="center"/>
    </xf>
    <xf numFmtId="1" fontId="119" fillId="36" borderId="72" xfId="42" applyNumberFormat="1" applyFont="1" applyFill="1" applyBorder="1" applyAlignment="1">
      <alignment horizontal="center" vertical="center"/>
    </xf>
    <xf numFmtId="1" fontId="56" fillId="0" borderId="191" xfId="42" applyNumberFormat="1" applyFont="1" applyFill="1" applyBorder="1" applyAlignment="1">
      <alignment horizontal="center" vertical="center"/>
    </xf>
    <xf numFmtId="0" fontId="56" fillId="0" borderId="71" xfId="0" applyFont="1" applyFill="1" applyBorder="1" applyAlignment="1">
      <alignment horizontal="center" vertical="center"/>
    </xf>
    <xf numFmtId="0" fontId="56" fillId="0" borderId="0" xfId="0" applyFont="1" applyFill="1" applyBorder="1" applyAlignment="1">
      <alignment horizontal="left" vertical="center"/>
    </xf>
    <xf numFmtId="0" fontId="172" fillId="0" borderId="0" xfId="0" applyFont="1" applyFill="1" applyAlignment="1">
      <alignment horizontal="center"/>
    </xf>
    <xf numFmtId="0" fontId="173" fillId="36" borderId="0" xfId="0" applyFont="1" applyFill="1"/>
    <xf numFmtId="0" fontId="172" fillId="0" borderId="0" xfId="0" applyFont="1"/>
    <xf numFmtId="0" fontId="172" fillId="0" borderId="0" xfId="0" applyFont="1" applyBorder="1"/>
    <xf numFmtId="0" fontId="56" fillId="0" borderId="12" xfId="0" applyFont="1" applyFill="1" applyBorder="1" applyAlignment="1">
      <alignment horizontal="center" vertical="center"/>
    </xf>
    <xf numFmtId="0" fontId="173" fillId="0" borderId="10" xfId="0" applyFont="1" applyFill="1" applyBorder="1" applyAlignment="1">
      <alignment horizontal="left" vertical="center"/>
    </xf>
    <xf numFmtId="0" fontId="173" fillId="0" borderId="72" xfId="0" applyFont="1" applyFill="1" applyBorder="1" applyAlignment="1">
      <alignment horizontal="center" vertical="center"/>
    </xf>
    <xf numFmtId="1" fontId="173" fillId="0" borderId="72" xfId="42" applyNumberFormat="1" applyFont="1" applyFill="1" applyBorder="1" applyAlignment="1">
      <alignment horizontal="center" vertical="center"/>
    </xf>
    <xf numFmtId="1" fontId="173" fillId="36" borderId="72" xfId="42" applyNumberFormat="1" applyFont="1" applyFill="1" applyBorder="1" applyAlignment="1">
      <alignment horizontal="center" vertical="center"/>
    </xf>
    <xf numFmtId="1" fontId="173" fillId="0" borderId="191" xfId="42" applyNumberFormat="1" applyFont="1" applyFill="1" applyBorder="1" applyAlignment="1">
      <alignment horizontal="center" vertical="center"/>
    </xf>
    <xf numFmtId="1" fontId="173" fillId="26" borderId="191" xfId="42" applyNumberFormat="1" applyFont="1" applyFill="1" applyBorder="1" applyAlignment="1">
      <alignment horizontal="center" vertical="center"/>
    </xf>
    <xf numFmtId="1" fontId="173" fillId="0" borderId="151" xfId="42" applyNumberFormat="1" applyFont="1" applyFill="1" applyBorder="1" applyAlignment="1">
      <alignment horizontal="center" vertical="center"/>
    </xf>
    <xf numFmtId="164" fontId="173" fillId="36" borderId="64" xfId="42" applyNumberFormat="1" applyFont="1" applyFill="1" applyBorder="1" applyAlignment="1">
      <alignment horizontal="center" vertical="center"/>
    </xf>
    <xf numFmtId="0" fontId="173" fillId="0" borderId="0" xfId="0" applyFont="1" applyFill="1" applyBorder="1" applyAlignment="1">
      <alignment horizontal="left" vertical="center"/>
    </xf>
    <xf numFmtId="0" fontId="56" fillId="0" borderId="15" xfId="0" applyFont="1" applyFill="1" applyBorder="1" applyAlignment="1">
      <alignment horizontal="center" vertical="center"/>
    </xf>
    <xf numFmtId="0" fontId="173" fillId="0" borderId="11" xfId="0" applyFont="1" applyFill="1" applyBorder="1" applyAlignment="1">
      <alignment horizontal="left" vertical="center"/>
    </xf>
    <xf numFmtId="0" fontId="173" fillId="0" borderId="11" xfId="0" applyFont="1" applyFill="1" applyBorder="1" applyAlignment="1">
      <alignment horizontal="center" vertical="center"/>
    </xf>
    <xf numFmtId="1" fontId="173" fillId="0" borderId="11" xfId="42" applyNumberFormat="1" applyFont="1" applyFill="1" applyBorder="1" applyAlignment="1">
      <alignment horizontal="center" vertical="center"/>
    </xf>
    <xf numFmtId="1" fontId="173" fillId="36" borderId="11" xfId="42" applyNumberFormat="1" applyFont="1" applyFill="1" applyBorder="1" applyAlignment="1">
      <alignment horizontal="center" vertical="center"/>
    </xf>
    <xf numFmtId="1" fontId="173" fillId="26" borderId="11" xfId="42" applyNumberFormat="1" applyFont="1" applyFill="1" applyBorder="1" applyAlignment="1">
      <alignment horizontal="center" vertical="center"/>
    </xf>
    <xf numFmtId="1" fontId="173" fillId="0" borderId="171" xfId="42" applyNumberFormat="1" applyFont="1" applyFill="1" applyBorder="1" applyAlignment="1">
      <alignment horizontal="center" vertical="center"/>
    </xf>
    <xf numFmtId="164" fontId="173" fillId="36" borderId="26" xfId="42" applyNumberFormat="1" applyFont="1" applyFill="1" applyBorder="1" applyAlignment="1">
      <alignment horizontal="center" vertical="center"/>
    </xf>
    <xf numFmtId="0" fontId="32" fillId="0" borderId="0" xfId="0" applyFont="1" applyFill="1"/>
    <xf numFmtId="0" fontId="32" fillId="36" borderId="0" xfId="0" applyFont="1" applyFill="1"/>
    <xf numFmtId="0" fontId="3" fillId="0" borderId="0" xfId="0" applyFont="1" applyFill="1" applyAlignment="1">
      <alignment vertical="center"/>
    </xf>
    <xf numFmtId="0" fontId="174" fillId="0" borderId="0" xfId="0" applyFont="1" applyFill="1" applyBorder="1" applyAlignment="1">
      <alignment vertical="center"/>
    </xf>
    <xf numFmtId="49" fontId="42" fillId="0" borderId="0" xfId="0" applyNumberFormat="1" applyFont="1" applyAlignment="1">
      <alignment horizontal="center" vertical="center"/>
    </xf>
    <xf numFmtId="0" fontId="35" fillId="0" borderId="0" xfId="0" applyFont="1" applyFill="1" applyBorder="1" applyAlignment="1">
      <alignment vertical="center"/>
    </xf>
    <xf numFmtId="0" fontId="35" fillId="0" borderId="0" xfId="0" applyFont="1" applyAlignment="1">
      <alignment horizontal="center" vertical="center"/>
    </xf>
    <xf numFmtId="0" fontId="175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Alignment="1">
      <alignment vertical="center"/>
    </xf>
    <xf numFmtId="0" fontId="3" fillId="36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34" fillId="0" borderId="0" xfId="0" applyFont="1" applyFill="1" applyAlignment="1">
      <alignment vertical="center"/>
    </xf>
    <xf numFmtId="0" fontId="176" fillId="0" borderId="0" xfId="0" applyFont="1" applyFill="1" applyBorder="1" applyAlignment="1">
      <alignment vertical="center"/>
    </xf>
    <xf numFmtId="0" fontId="34" fillId="0" borderId="0" xfId="0" applyFont="1" applyAlignment="1">
      <alignment horizontal="center" vertical="center"/>
    </xf>
    <xf numFmtId="0" fontId="33" fillId="0" borderId="0" xfId="0" applyFont="1" applyFill="1" applyBorder="1" applyAlignment="1">
      <alignment vertical="center"/>
    </xf>
    <xf numFmtId="0" fontId="33" fillId="0" borderId="0" xfId="0" applyFont="1" applyAlignment="1">
      <alignment horizontal="center" vertical="center"/>
    </xf>
    <xf numFmtId="0" fontId="34" fillId="0" borderId="0" xfId="0" applyFont="1" applyFill="1" applyAlignment="1">
      <alignment horizontal="center" vertical="center"/>
    </xf>
    <xf numFmtId="0" fontId="34" fillId="0" borderId="0" xfId="0" applyFont="1" applyAlignment="1">
      <alignment vertical="center"/>
    </xf>
    <xf numFmtId="0" fontId="34" fillId="36" borderId="0" xfId="0" applyFont="1" applyFill="1" applyAlignment="1">
      <alignment vertical="center"/>
    </xf>
    <xf numFmtId="0" fontId="8" fillId="36" borderId="0" xfId="44" applyFont="1" applyFill="1" applyAlignment="1">
      <alignment horizontal="center" vertical="center"/>
    </xf>
    <xf numFmtId="0" fontId="8" fillId="0" borderId="0" xfId="44" applyFont="1" applyAlignment="1">
      <alignment horizontal="center" vertical="center"/>
    </xf>
    <xf numFmtId="0" fontId="59" fillId="0" borderId="0" xfId="44" applyFont="1" applyFill="1" applyAlignment="1">
      <alignment horizontal="left" vertical="center"/>
    </xf>
    <xf numFmtId="0" fontId="14" fillId="0" borderId="0" xfId="44" applyFont="1" applyFill="1" applyAlignment="1">
      <alignment horizontal="center" vertical="center"/>
    </xf>
    <xf numFmtId="0" fontId="8" fillId="0" borderId="0" xfId="44" applyFont="1" applyFill="1" applyAlignment="1">
      <alignment horizontal="center" vertical="center"/>
    </xf>
    <xf numFmtId="0" fontId="8" fillId="0" borderId="0" xfId="44" applyFont="1" applyAlignment="1">
      <alignment horizontal="center" vertical="center" wrapText="1"/>
    </xf>
    <xf numFmtId="0" fontId="6" fillId="0" borderId="0" xfId="44" applyFont="1" applyFill="1" applyAlignment="1">
      <alignment vertical="center"/>
    </xf>
    <xf numFmtId="0" fontId="6" fillId="0" borderId="0" xfId="44" applyFont="1" applyAlignment="1">
      <alignment horizontal="center" vertical="center"/>
    </xf>
    <xf numFmtId="0" fontId="14" fillId="0" borderId="0" xfId="44" applyFont="1" applyFill="1" applyAlignment="1">
      <alignment horizontal="left" vertical="center"/>
    </xf>
    <xf numFmtId="0" fontId="14" fillId="0" borderId="0" xfId="44" applyFont="1" applyFill="1" applyAlignment="1">
      <alignment horizontal="center" vertical="center" wrapText="1"/>
    </xf>
    <xf numFmtId="0" fontId="28" fillId="0" borderId="34" xfId="44" applyFont="1" applyFill="1" applyBorder="1" applyAlignment="1">
      <alignment horizontal="center" vertical="center"/>
    </xf>
    <xf numFmtId="0" fontId="177" fillId="0" borderId="34" xfId="44" applyFont="1" applyBorder="1" applyAlignment="1">
      <alignment vertical="center"/>
    </xf>
    <xf numFmtId="0" fontId="177" fillId="0" borderId="0" xfId="44" applyFont="1" applyAlignment="1">
      <alignment vertical="center"/>
    </xf>
    <xf numFmtId="49" fontId="178" fillId="27" borderId="14" xfId="41" applyNumberFormat="1" applyFont="1" applyFill="1" applyBorder="1" applyAlignment="1">
      <alignment horizontal="center" vertical="center"/>
    </xf>
    <xf numFmtId="0" fontId="178" fillId="27" borderId="13" xfId="41" applyFont="1" applyFill="1" applyBorder="1" applyAlignment="1">
      <alignment horizontal="left" vertical="center"/>
    </xf>
    <xf numFmtId="1" fontId="84" fillId="27" borderId="62" xfId="44" applyNumberFormat="1" applyFont="1" applyFill="1" applyBorder="1" applyAlignment="1">
      <alignment horizontal="center" vertical="center"/>
    </xf>
    <xf numFmtId="0" fontId="177" fillId="36" borderId="0" xfId="44" applyFont="1" applyFill="1" applyAlignment="1">
      <alignment horizontal="center" vertical="center"/>
    </xf>
    <xf numFmtId="0" fontId="177" fillId="36" borderId="0" xfId="44" applyFont="1" applyFill="1" applyAlignment="1">
      <alignment vertical="center"/>
    </xf>
    <xf numFmtId="0" fontId="36" fillId="28" borderId="1" xfId="44" applyFont="1" applyFill="1" applyBorder="1" applyAlignment="1">
      <alignment horizontal="center" vertical="center"/>
    </xf>
    <xf numFmtId="0" fontId="57" fillId="28" borderId="1" xfId="44" applyFont="1" applyFill="1" applyBorder="1" applyAlignment="1">
      <alignment horizontal="center" vertical="center"/>
    </xf>
    <xf numFmtId="0" fontId="57" fillId="28" borderId="1" xfId="44" applyFont="1" applyFill="1" applyBorder="1" applyAlignment="1">
      <alignment horizontal="center" vertical="center" wrapText="1"/>
    </xf>
    <xf numFmtId="0" fontId="57" fillId="0" borderId="0" xfId="44" applyFont="1" applyFill="1" applyBorder="1" applyAlignment="1">
      <alignment horizontal="center" vertical="center"/>
    </xf>
    <xf numFmtId="0" fontId="8" fillId="0" borderId="0" xfId="44" applyFont="1" applyBorder="1" applyAlignment="1">
      <alignment vertical="center"/>
    </xf>
    <xf numFmtId="0" fontId="8" fillId="0" borderId="16" xfId="41" applyFont="1" applyFill="1" applyBorder="1" applyAlignment="1">
      <alignment horizontal="left" vertical="center" wrapText="1"/>
    </xf>
    <xf numFmtId="1" fontId="7" fillId="0" borderId="16" xfId="41" applyNumberFormat="1" applyFont="1" applyFill="1" applyBorder="1" applyAlignment="1">
      <alignment horizontal="center" vertical="center"/>
    </xf>
    <xf numFmtId="0" fontId="8" fillId="0" borderId="16" xfId="44" applyFont="1" applyFill="1" applyBorder="1" applyAlignment="1">
      <alignment horizontal="center" vertical="center"/>
    </xf>
    <xf numFmtId="0" fontId="8" fillId="0" borderId="16" xfId="41" applyFont="1" applyFill="1" applyBorder="1" applyAlignment="1">
      <alignment horizontal="center" vertical="center"/>
    </xf>
    <xf numFmtId="1" fontId="8" fillId="0" borderId="16" xfId="44" applyNumberFormat="1" applyFont="1" applyFill="1" applyBorder="1" applyAlignment="1">
      <alignment horizontal="center" vertical="center"/>
    </xf>
    <xf numFmtId="0" fontId="8" fillId="0" borderId="25" xfId="44" applyFont="1" applyFill="1" applyBorder="1" applyAlignment="1">
      <alignment horizontal="center" vertical="center"/>
    </xf>
    <xf numFmtId="0" fontId="8" fillId="0" borderId="0" xfId="44" applyFont="1" applyAlignment="1">
      <alignment vertical="center"/>
    </xf>
    <xf numFmtId="49" fontId="48" fillId="27" borderId="12" xfId="41" applyNumberFormat="1" applyFont="1" applyFill="1" applyBorder="1" applyAlignment="1">
      <alignment horizontal="center" vertical="center"/>
    </xf>
    <xf numFmtId="0" fontId="178" fillId="27" borderId="10" xfId="41" applyFont="1" applyFill="1" applyBorder="1" applyAlignment="1">
      <alignment horizontal="left" vertical="center"/>
    </xf>
    <xf numFmtId="1" fontId="84" fillId="27" borderId="64" xfId="44" applyNumberFormat="1" applyFont="1" applyFill="1" applyBorder="1" applyAlignment="1">
      <alignment horizontal="center" vertical="center"/>
    </xf>
    <xf numFmtId="0" fontId="8" fillId="36" borderId="0" xfId="44" applyFont="1" applyFill="1" applyAlignment="1">
      <alignment vertical="center"/>
    </xf>
    <xf numFmtId="0" fontId="6" fillId="0" borderId="1" xfId="44" applyFont="1" applyFill="1" applyBorder="1" applyAlignment="1">
      <alignment horizontal="left" vertical="center" wrapText="1"/>
    </xf>
    <xf numFmtId="0" fontId="22" fillId="28" borderId="1" xfId="44" applyFont="1" applyFill="1" applyBorder="1" applyAlignment="1">
      <alignment horizontal="center" vertical="center" wrapText="1"/>
    </xf>
    <xf numFmtId="0" fontId="22" fillId="0" borderId="0" xfId="44" applyFont="1" applyFill="1" applyBorder="1" applyAlignment="1">
      <alignment horizontal="center" vertical="center" wrapText="1"/>
    </xf>
    <xf numFmtId="0" fontId="8" fillId="0" borderId="14" xfId="41" applyFont="1" applyFill="1" applyBorder="1" applyAlignment="1">
      <alignment horizontal="center" vertical="center" wrapText="1"/>
    </xf>
    <xf numFmtId="0" fontId="22" fillId="9" borderId="13" xfId="41" applyFont="1" applyFill="1" applyBorder="1" applyAlignment="1">
      <alignment horizontal="left" vertical="center" wrapText="1"/>
    </xf>
    <xf numFmtId="1" fontId="7" fillId="0" borderId="13" xfId="41" applyNumberFormat="1" applyFont="1" applyFill="1" applyBorder="1" applyAlignment="1">
      <alignment horizontal="center" vertical="center"/>
    </xf>
    <xf numFmtId="0" fontId="8" fillId="0" borderId="13" xfId="44" applyFont="1" applyFill="1" applyBorder="1" applyAlignment="1">
      <alignment horizontal="center" vertical="center"/>
    </xf>
    <xf numFmtId="0" fontId="8" fillId="2" borderId="13" xfId="41" applyFont="1" applyFill="1" applyBorder="1" applyAlignment="1">
      <alignment horizontal="center" vertical="center"/>
    </xf>
    <xf numFmtId="1" fontId="8" fillId="0" borderId="13" xfId="44" applyNumberFormat="1" applyFont="1" applyFill="1" applyBorder="1" applyAlignment="1">
      <alignment horizontal="center" vertical="center"/>
    </xf>
    <xf numFmtId="0" fontId="7" fillId="9" borderId="62" xfId="44" applyFont="1" applyFill="1" applyBorder="1" applyAlignment="1">
      <alignment horizontal="center" vertical="center"/>
    </xf>
    <xf numFmtId="0" fontId="8" fillId="0" borderId="12" xfId="41" applyFont="1" applyFill="1" applyBorder="1" applyAlignment="1">
      <alignment horizontal="center" vertical="center" wrapText="1"/>
    </xf>
    <xf numFmtId="0" fontId="22" fillId="9" borderId="10" xfId="41" applyFont="1" applyFill="1" applyBorder="1" applyAlignment="1">
      <alignment horizontal="left" vertical="center" wrapText="1"/>
    </xf>
    <xf numFmtId="1" fontId="7" fillId="0" borderId="10" xfId="41" applyNumberFormat="1" applyFont="1" applyFill="1" applyBorder="1" applyAlignment="1">
      <alignment horizontal="center" vertical="center"/>
    </xf>
    <xf numFmtId="0" fontId="8" fillId="0" borderId="10" xfId="44" applyFont="1" applyFill="1" applyBorder="1" applyAlignment="1">
      <alignment horizontal="center" vertical="center"/>
    </xf>
    <xf numFmtId="0" fontId="8" fillId="2" borderId="10" xfId="41" applyFont="1" applyFill="1" applyBorder="1" applyAlignment="1">
      <alignment horizontal="center" vertical="center"/>
    </xf>
    <xf numFmtId="1" fontId="8" fillId="0" borderId="10" xfId="44" applyNumberFormat="1" applyFont="1" applyFill="1" applyBorder="1" applyAlignment="1">
      <alignment horizontal="center" vertical="center"/>
    </xf>
    <xf numFmtId="0" fontId="7" fillId="9" borderId="64" xfId="44" applyFont="1" applyFill="1" applyBorder="1" applyAlignment="1">
      <alignment horizontal="center" vertical="center"/>
    </xf>
    <xf numFmtId="0" fontId="8" fillId="0" borderId="29" xfId="44" applyFont="1" applyBorder="1" applyAlignment="1">
      <alignment vertical="center"/>
    </xf>
    <xf numFmtId="0" fontId="8" fillId="0" borderId="0" xfId="44" applyFont="1" applyBorder="1" applyAlignment="1">
      <alignment vertical="center" wrapText="1"/>
    </xf>
    <xf numFmtId="0" fontId="6" fillId="0" borderId="0" xfId="44" applyFont="1" applyBorder="1" applyAlignment="1">
      <alignment vertical="center" wrapText="1"/>
    </xf>
    <xf numFmtId="0" fontId="8" fillId="0" borderId="0" xfId="44" applyFont="1" applyFill="1" applyBorder="1" applyAlignment="1">
      <alignment vertical="center"/>
    </xf>
    <xf numFmtId="0" fontId="36" fillId="28" borderId="1" xfId="44" applyFont="1" applyFill="1" applyBorder="1" applyAlignment="1">
      <alignment horizontal="center" vertical="center" wrapText="1"/>
    </xf>
    <xf numFmtId="0" fontId="50" fillId="0" borderId="0" xfId="44" applyFont="1" applyAlignment="1">
      <alignment vertical="center"/>
    </xf>
    <xf numFmtId="0" fontId="50" fillId="0" borderId="0" xfId="44" applyFont="1" applyBorder="1" applyAlignment="1">
      <alignment vertical="center"/>
    </xf>
    <xf numFmtId="0" fontId="179" fillId="9" borderId="10" xfId="41" applyFont="1" applyFill="1" applyBorder="1" applyAlignment="1">
      <alignment horizontal="left" vertical="center" wrapText="1"/>
    </xf>
    <xf numFmtId="0" fontId="50" fillId="36" borderId="0" xfId="44" applyFont="1" applyFill="1" applyAlignment="1">
      <alignment horizontal="center" vertical="center"/>
    </xf>
    <xf numFmtId="0" fontId="50" fillId="36" borderId="0" xfId="44" applyFont="1" applyFill="1" applyAlignment="1">
      <alignment vertical="center"/>
    </xf>
    <xf numFmtId="0" fontId="22" fillId="0" borderId="29" xfId="44" applyFont="1" applyFill="1" applyBorder="1" applyAlignment="1">
      <alignment horizontal="center" vertical="center" wrapText="1"/>
    </xf>
    <xf numFmtId="0" fontId="180" fillId="0" borderId="0" xfId="44" applyFont="1" applyFill="1" applyBorder="1" applyAlignment="1">
      <alignment horizontal="center" vertical="center" wrapText="1"/>
    </xf>
    <xf numFmtId="0" fontId="50" fillId="0" borderId="0" xfId="44" applyFont="1" applyFill="1" applyBorder="1" applyAlignment="1">
      <alignment vertical="center"/>
    </xf>
    <xf numFmtId="0" fontId="7" fillId="0" borderId="0" xfId="44" applyFont="1" applyFill="1" applyBorder="1" applyAlignment="1">
      <alignment horizontal="center" vertical="center"/>
    </xf>
    <xf numFmtId="0" fontId="8" fillId="0" borderId="12" xfId="44" applyFont="1" applyFill="1" applyBorder="1" applyAlignment="1">
      <alignment horizontal="center" vertical="center" wrapText="1"/>
    </xf>
    <xf numFmtId="0" fontId="22" fillId="9" borderId="10" xfId="44" applyFont="1" applyFill="1" applyBorder="1" applyAlignment="1">
      <alignment horizontal="left" vertical="center" wrapText="1"/>
    </xf>
    <xf numFmtId="49" fontId="48" fillId="0" borderId="12" xfId="41" applyNumberFormat="1" applyFont="1" applyFill="1" applyBorder="1" applyAlignment="1">
      <alignment horizontal="center" vertical="center"/>
    </xf>
    <xf numFmtId="0" fontId="178" fillId="0" borderId="10" xfId="41" applyFont="1" applyFill="1" applyBorder="1" applyAlignment="1">
      <alignment horizontal="left" vertical="center"/>
    </xf>
    <xf numFmtId="1" fontId="84" fillId="0" borderId="64" xfId="44" applyNumberFormat="1" applyFont="1" applyFill="1" applyBorder="1" applyAlignment="1">
      <alignment horizontal="center" vertical="center"/>
    </xf>
    <xf numFmtId="0" fontId="8" fillId="0" borderId="15" xfId="44" applyFont="1" applyFill="1" applyBorder="1" applyAlignment="1">
      <alignment horizontal="center" vertical="center" wrapText="1"/>
    </xf>
    <xf numFmtId="0" fontId="179" fillId="9" borderId="11" xfId="44" applyFont="1" applyFill="1" applyBorder="1" applyAlignment="1">
      <alignment horizontal="left" vertical="center" wrapText="1"/>
    </xf>
    <xf numFmtId="1" fontId="7" fillId="0" borderId="11" xfId="41" applyNumberFormat="1" applyFont="1" applyFill="1" applyBorder="1" applyAlignment="1">
      <alignment horizontal="center" vertical="center"/>
    </xf>
    <xf numFmtId="0" fontId="8" fillId="0" borderId="11" xfId="44" applyFont="1" applyFill="1" applyBorder="1" applyAlignment="1">
      <alignment horizontal="center" vertical="center"/>
    </xf>
    <xf numFmtId="0" fontId="8" fillId="2" borderId="11" xfId="41" applyFont="1" applyFill="1" applyBorder="1" applyAlignment="1">
      <alignment horizontal="center" vertical="center"/>
    </xf>
    <xf numFmtId="1" fontId="8" fillId="0" borderId="11" xfId="44" applyNumberFormat="1" applyFont="1" applyFill="1" applyBorder="1" applyAlignment="1">
      <alignment horizontal="center" vertical="center"/>
    </xf>
    <xf numFmtId="0" fontId="7" fillId="9" borderId="26" xfId="44" applyFont="1" applyFill="1" applyBorder="1" applyAlignment="1">
      <alignment horizontal="center" vertical="center"/>
    </xf>
    <xf numFmtId="0" fontId="7" fillId="0" borderId="0" xfId="44" applyFont="1" applyBorder="1" applyAlignment="1">
      <alignment vertical="center"/>
    </xf>
    <xf numFmtId="0" fontId="8" fillId="0" borderId="30" xfId="44" applyFont="1" applyBorder="1" applyAlignment="1">
      <alignment vertical="center"/>
    </xf>
    <xf numFmtId="0" fontId="8" fillId="0" borderId="271" xfId="41" applyFont="1" applyFill="1" applyBorder="1" applyAlignment="1">
      <alignment horizontal="center" vertical="center" wrapText="1"/>
    </xf>
    <xf numFmtId="1" fontId="8" fillId="0" borderId="272" xfId="41" applyNumberFormat="1" applyFont="1" applyFill="1" applyBorder="1" applyAlignment="1">
      <alignment horizontal="center" vertical="center"/>
    </xf>
    <xf numFmtId="49" fontId="48" fillId="0" borderId="15" xfId="41" applyNumberFormat="1" applyFont="1" applyFill="1" applyBorder="1" applyAlignment="1">
      <alignment horizontal="center" vertical="center"/>
    </xf>
    <xf numFmtId="0" fontId="178" fillId="0" borderId="11" xfId="41" applyFont="1" applyFill="1" applyBorder="1" applyAlignment="1">
      <alignment horizontal="left" vertical="center"/>
    </xf>
    <xf numFmtId="1" fontId="84" fillId="0" borderId="26" xfId="44" applyNumberFormat="1" applyFont="1" applyFill="1" applyBorder="1" applyAlignment="1">
      <alignment horizontal="center" vertical="center"/>
    </xf>
    <xf numFmtId="0" fontId="8" fillId="0" borderId="273" xfId="41" applyFont="1" applyFill="1" applyBorder="1" applyAlignment="1">
      <alignment horizontal="center" vertical="center" wrapText="1"/>
    </xf>
    <xf numFmtId="0" fontId="7" fillId="0" borderId="0" xfId="44" applyFont="1" applyAlignment="1">
      <alignment vertical="center"/>
    </xf>
    <xf numFmtId="0" fontId="50" fillId="0" borderId="29" xfId="44" applyFont="1" applyBorder="1" applyAlignment="1">
      <alignment vertical="center"/>
    </xf>
    <xf numFmtId="0" fontId="7" fillId="0" borderId="0" xfId="44" applyFont="1" applyFill="1" applyBorder="1" applyAlignment="1">
      <alignment horizontal="center" vertical="center" wrapText="1"/>
    </xf>
    <xf numFmtId="0" fontId="8" fillId="0" borderId="0" xfId="44" applyFont="1" applyFill="1" applyBorder="1" applyAlignment="1">
      <alignment horizontal="center" vertical="center" wrapText="1"/>
    </xf>
    <xf numFmtId="0" fontId="181" fillId="0" borderId="0" xfId="44" applyFont="1" applyBorder="1" applyAlignment="1">
      <alignment vertical="center" wrapText="1"/>
    </xf>
    <xf numFmtId="0" fontId="181" fillId="0" borderId="0" xfId="44" applyFont="1" applyBorder="1" applyAlignment="1">
      <alignment vertical="center"/>
    </xf>
    <xf numFmtId="0" fontId="182" fillId="0" borderId="0" xfId="44" applyFont="1" applyBorder="1" applyAlignment="1">
      <alignment vertical="center" wrapText="1"/>
    </xf>
    <xf numFmtId="9" fontId="7" fillId="0" borderId="0" xfId="43" applyFont="1" applyAlignment="1">
      <alignment vertical="center"/>
    </xf>
    <xf numFmtId="0" fontId="8" fillId="0" borderId="273" xfId="44" applyFont="1" applyFill="1" applyBorder="1" applyAlignment="1">
      <alignment horizontal="center" vertical="center" wrapText="1"/>
    </xf>
    <xf numFmtId="0" fontId="6" fillId="2" borderId="1" xfId="44" applyFont="1" applyFill="1" applyBorder="1" applyAlignment="1">
      <alignment horizontal="center" vertical="center" wrapText="1"/>
    </xf>
    <xf numFmtId="0" fontId="8" fillId="2" borderId="1" xfId="44" applyFont="1" applyFill="1" applyBorder="1" applyAlignment="1">
      <alignment horizontal="center" vertical="center" wrapText="1"/>
    </xf>
    <xf numFmtId="0" fontId="6" fillId="0" borderId="0" xfId="44" applyFont="1" applyFill="1" applyBorder="1" applyAlignment="1">
      <alignment horizontal="left" vertical="center" wrapText="1"/>
    </xf>
    <xf numFmtId="0" fontId="8" fillId="0" borderId="276" xfId="44" applyFont="1" applyFill="1" applyBorder="1" applyAlignment="1">
      <alignment horizontal="center" vertical="center" wrapText="1"/>
    </xf>
    <xf numFmtId="0" fontId="22" fillId="9" borderId="277" xfId="44" applyFont="1" applyFill="1" applyBorder="1" applyAlignment="1">
      <alignment horizontal="left" vertical="center" wrapText="1"/>
    </xf>
    <xf numFmtId="1" fontId="7" fillId="0" borderId="277" xfId="41" applyNumberFormat="1" applyFont="1" applyFill="1" applyBorder="1" applyAlignment="1">
      <alignment horizontal="center" vertical="center"/>
    </xf>
    <xf numFmtId="0" fontId="8" fillId="0" borderId="277" xfId="44" applyFont="1" applyFill="1" applyBorder="1" applyAlignment="1">
      <alignment horizontal="center" vertical="center"/>
    </xf>
    <xf numFmtId="0" fontId="8" fillId="2" borderId="277" xfId="41" applyFont="1" applyFill="1" applyBorder="1" applyAlignment="1">
      <alignment horizontal="center" vertical="center"/>
    </xf>
    <xf numFmtId="1" fontId="8" fillId="0" borderId="277" xfId="44" applyNumberFormat="1" applyFont="1" applyFill="1" applyBorder="1" applyAlignment="1">
      <alignment horizontal="center" vertical="center"/>
    </xf>
    <xf numFmtId="0" fontId="7" fillId="9" borderId="278" xfId="44" applyFont="1" applyFill="1" applyBorder="1" applyAlignment="1">
      <alignment horizontal="center" vertical="center"/>
    </xf>
    <xf numFmtId="1" fontId="8" fillId="0" borderId="279" xfId="41" applyNumberFormat="1" applyFont="1" applyFill="1" applyBorder="1" applyAlignment="1">
      <alignment horizontal="center" vertical="center"/>
    </xf>
    <xf numFmtId="0" fontId="22" fillId="8" borderId="1" xfId="44" applyFont="1" applyFill="1" applyBorder="1" applyAlignment="1">
      <alignment horizontal="center" vertical="center" wrapText="1"/>
    </xf>
    <xf numFmtId="0" fontId="6" fillId="0" borderId="1" xfId="44" applyFont="1" applyFill="1" applyBorder="1" applyAlignment="1">
      <alignment vertical="center" wrapText="1"/>
    </xf>
    <xf numFmtId="0" fontId="50" fillId="0" borderId="30" xfId="44" applyFont="1" applyBorder="1" applyAlignment="1">
      <alignment vertical="center"/>
    </xf>
    <xf numFmtId="0" fontId="6" fillId="0" borderId="32" xfId="44" applyFont="1" applyFill="1" applyBorder="1" applyAlignment="1">
      <alignment horizontal="left" vertical="center" wrapText="1"/>
    </xf>
    <xf numFmtId="0" fontId="22" fillId="8" borderId="32" xfId="44" applyFont="1" applyFill="1" applyBorder="1" applyAlignment="1">
      <alignment horizontal="center" vertical="center" wrapText="1"/>
    </xf>
    <xf numFmtId="0" fontId="6" fillId="0" borderId="32" xfId="44" applyFont="1" applyFill="1" applyBorder="1" applyAlignment="1">
      <alignment vertical="center" wrapText="1"/>
    </xf>
    <xf numFmtId="0" fontId="8" fillId="0" borderId="35" xfId="44" applyFont="1" applyBorder="1" applyAlignment="1">
      <alignment vertical="center"/>
    </xf>
    <xf numFmtId="0" fontId="22" fillId="0" borderId="35" xfId="44" applyFont="1" applyFill="1" applyBorder="1" applyAlignment="1">
      <alignment horizontal="center" vertical="center" wrapText="1"/>
    </xf>
    <xf numFmtId="0" fontId="22" fillId="0" borderId="282" xfId="44" applyFont="1" applyFill="1" applyBorder="1" applyAlignment="1">
      <alignment horizontal="center" vertical="center" wrapText="1"/>
    </xf>
    <xf numFmtId="0" fontId="8" fillId="0" borderId="0" xfId="44" applyFont="1" applyAlignment="1">
      <alignment vertical="center" wrapText="1"/>
    </xf>
    <xf numFmtId="1" fontId="8" fillId="0" borderId="0" xfId="41" applyNumberFormat="1" applyFont="1" applyFill="1" applyBorder="1" applyAlignment="1">
      <alignment horizontal="center" vertical="center"/>
    </xf>
    <xf numFmtId="9" fontId="50" fillId="0" borderId="0" xfId="44" applyNumberFormat="1" applyFont="1" applyAlignment="1">
      <alignment vertical="center"/>
    </xf>
    <xf numFmtId="0" fontId="8" fillId="0" borderId="0" xfId="44" applyFont="1" applyFill="1" applyAlignment="1">
      <alignment vertical="center"/>
    </xf>
    <xf numFmtId="0" fontId="7" fillId="0" borderId="0" xfId="44" applyFont="1" applyAlignment="1">
      <alignment horizontal="center" vertical="center" wrapText="1"/>
    </xf>
    <xf numFmtId="0" fontId="8" fillId="0" borderId="0" xfId="44" applyFont="1" applyAlignment="1">
      <alignment horizontal="left" vertical="center" wrapText="1"/>
    </xf>
    <xf numFmtId="0" fontId="58" fillId="0" borderId="0" xfId="44" applyFont="1" applyFill="1" applyAlignment="1">
      <alignment horizontal="left" vertical="center"/>
    </xf>
    <xf numFmtId="0" fontId="7" fillId="0" borderId="0" xfId="44" applyFont="1" applyAlignment="1">
      <alignment horizontal="center" vertical="center"/>
    </xf>
    <xf numFmtId="0" fontId="28" fillId="0" borderId="284" xfId="44" applyFont="1" applyFill="1" applyBorder="1" applyAlignment="1">
      <alignment horizontal="center" vertical="center"/>
    </xf>
    <xf numFmtId="0" fontId="177" fillId="0" borderId="284" xfId="44" applyFont="1" applyBorder="1" applyAlignment="1">
      <alignment vertical="center"/>
    </xf>
    <xf numFmtId="0" fontId="177" fillId="0" borderId="0" xfId="44" applyFont="1" applyFill="1" applyAlignment="1">
      <alignment vertical="center"/>
    </xf>
    <xf numFmtId="0" fontId="178" fillId="19" borderId="1" xfId="44" applyFont="1" applyFill="1" applyBorder="1" applyAlignment="1">
      <alignment vertical="center"/>
    </xf>
    <xf numFmtId="0" fontId="178" fillId="19" borderId="1" xfId="41" applyFont="1" applyFill="1" applyBorder="1" applyAlignment="1">
      <alignment vertical="center"/>
    </xf>
    <xf numFmtId="1" fontId="84" fillId="19" borderId="1" xfId="44" applyNumberFormat="1" applyFont="1" applyFill="1" applyBorder="1" applyAlignment="1">
      <alignment horizontal="center" vertical="center"/>
    </xf>
    <xf numFmtId="0" fontId="177" fillId="0" borderId="0" xfId="44" applyFont="1" applyAlignment="1">
      <alignment horizontal="center" vertical="center"/>
    </xf>
    <xf numFmtId="0" fontId="36" fillId="25" borderId="1" xfId="44" applyFont="1" applyFill="1" applyBorder="1" applyAlignment="1">
      <alignment horizontal="center" vertical="center"/>
    </xf>
    <xf numFmtId="0" fontId="57" fillId="25" borderId="1" xfId="44" applyFont="1" applyFill="1" applyBorder="1" applyAlignment="1">
      <alignment horizontal="center" vertical="center"/>
    </xf>
    <xf numFmtId="0" fontId="48" fillId="19" borderId="1" xfId="44" applyFont="1" applyFill="1" applyBorder="1" applyAlignment="1">
      <alignment vertical="center"/>
    </xf>
    <xf numFmtId="0" fontId="22" fillId="25" borderId="1" xfId="44" applyFont="1" applyFill="1" applyBorder="1" applyAlignment="1">
      <alignment horizontal="center" vertical="center" wrapText="1"/>
    </xf>
    <xf numFmtId="0" fontId="22" fillId="0" borderId="13" xfId="41" applyFont="1" applyFill="1" applyBorder="1" applyAlignment="1">
      <alignment horizontal="left" vertical="center" wrapText="1"/>
    </xf>
    <xf numFmtId="1" fontId="8" fillId="0" borderId="292" xfId="41" applyNumberFormat="1" applyFont="1" applyFill="1" applyBorder="1" applyAlignment="1">
      <alignment horizontal="center" vertical="center"/>
    </xf>
    <xf numFmtId="0" fontId="179" fillId="0" borderId="10" xfId="41" applyFont="1" applyFill="1" applyBorder="1" applyAlignment="1">
      <alignment horizontal="left" vertical="center" wrapText="1"/>
    </xf>
    <xf numFmtId="1" fontId="8" fillId="0" borderId="293" xfId="41" applyNumberFormat="1" applyFont="1" applyFill="1" applyBorder="1" applyAlignment="1">
      <alignment horizontal="center" vertical="center"/>
    </xf>
    <xf numFmtId="0" fontId="8" fillId="0" borderId="294" xfId="44" applyFont="1" applyBorder="1" applyAlignment="1">
      <alignment vertical="center"/>
    </xf>
    <xf numFmtId="0" fontId="22" fillId="0" borderId="10" xfId="41" applyFont="1" applyFill="1" applyBorder="1" applyAlignment="1">
      <alignment horizontal="left" vertical="center" wrapText="1"/>
    </xf>
    <xf numFmtId="0" fontId="48" fillId="0" borderId="1" xfId="44" applyFont="1" applyFill="1" applyBorder="1" applyAlignment="1">
      <alignment vertical="center"/>
    </xf>
    <xf numFmtId="0" fontId="178" fillId="0" borderId="1" xfId="41" applyFont="1" applyFill="1" applyBorder="1" applyAlignment="1">
      <alignment vertical="center"/>
    </xf>
    <xf numFmtId="1" fontId="84" fillId="0" borderId="1" xfId="44" applyNumberFormat="1" applyFont="1" applyFill="1" applyBorder="1" applyAlignment="1">
      <alignment horizontal="center" vertical="center"/>
    </xf>
    <xf numFmtId="0" fontId="22" fillId="0" borderId="294" xfId="44" applyFont="1" applyFill="1" applyBorder="1" applyAlignment="1">
      <alignment horizontal="center" vertical="center" wrapText="1"/>
    </xf>
    <xf numFmtId="0" fontId="8" fillId="0" borderId="0" xfId="44" applyFont="1" applyFill="1" applyBorder="1" applyAlignment="1">
      <alignment horizontal="center" vertical="center"/>
    </xf>
    <xf numFmtId="0" fontId="8" fillId="0" borderId="0" xfId="44" applyFont="1" applyBorder="1" applyAlignment="1">
      <alignment horizontal="center" vertical="center"/>
    </xf>
    <xf numFmtId="0" fontId="8" fillId="36" borderId="0" xfId="44" applyFont="1" applyFill="1" applyBorder="1" applyAlignment="1">
      <alignment horizontal="center" vertical="center"/>
    </xf>
    <xf numFmtId="0" fontId="22" fillId="0" borderId="10" xfId="44" applyFont="1" applyFill="1" applyBorder="1" applyAlignment="1">
      <alignment horizontal="left" vertical="center" wrapText="1"/>
    </xf>
    <xf numFmtId="0" fontId="8" fillId="0" borderId="0" xfId="44" applyFont="1" applyFill="1" applyBorder="1" applyAlignment="1">
      <alignment horizontal="left" vertical="center"/>
    </xf>
    <xf numFmtId="0" fontId="8" fillId="36" borderId="0" xfId="44" applyFont="1" applyFill="1" applyBorder="1" applyAlignment="1">
      <alignment vertical="center"/>
    </xf>
    <xf numFmtId="0" fontId="22" fillId="0" borderId="11" xfId="44" applyFont="1" applyFill="1" applyBorder="1" applyAlignment="1">
      <alignment horizontal="left" vertical="center" wrapText="1"/>
    </xf>
    <xf numFmtId="1" fontId="8" fillId="0" borderId="296" xfId="41" applyNumberFormat="1" applyFont="1" applyFill="1" applyBorder="1" applyAlignment="1">
      <alignment horizontal="center" vertical="center"/>
    </xf>
    <xf numFmtId="0" fontId="6" fillId="35" borderId="1" xfId="44" applyFont="1" applyFill="1" applyBorder="1" applyAlignment="1">
      <alignment horizontal="center" vertical="center" wrapText="1"/>
    </xf>
    <xf numFmtId="0" fontId="8" fillId="35" borderId="1" xfId="44" applyFont="1" applyFill="1" applyBorder="1" applyAlignment="1">
      <alignment horizontal="center" vertical="center" wrapText="1"/>
    </xf>
    <xf numFmtId="0" fontId="8" fillId="0" borderId="297" xfId="44" applyFont="1" applyFill="1" applyBorder="1" applyAlignment="1">
      <alignment horizontal="center" vertical="center" wrapText="1"/>
    </xf>
    <xf numFmtId="0" fontId="22" fillId="30" borderId="1" xfId="44" applyFont="1" applyFill="1" applyBorder="1" applyAlignment="1">
      <alignment horizontal="center" vertical="center" wrapText="1"/>
    </xf>
    <xf numFmtId="0" fontId="22" fillId="0" borderId="0" xfId="44" applyFont="1" applyFill="1" applyBorder="1" applyAlignment="1">
      <alignment horizontal="center" vertical="center"/>
    </xf>
    <xf numFmtId="0" fontId="22" fillId="0" borderId="297" xfId="44" applyFont="1" applyFill="1" applyBorder="1" applyAlignment="1">
      <alignment horizontal="center" vertical="center"/>
    </xf>
    <xf numFmtId="0" fontId="6" fillId="0" borderId="299" xfId="44" applyFont="1" applyFill="1" applyBorder="1" applyAlignment="1">
      <alignment horizontal="left" vertical="center" wrapText="1"/>
    </xf>
    <xf numFmtId="0" fontId="22" fillId="30" borderId="299" xfId="44" applyFont="1" applyFill="1" applyBorder="1" applyAlignment="1">
      <alignment horizontal="center" vertical="center" wrapText="1"/>
    </xf>
    <xf numFmtId="0" fontId="6" fillId="0" borderId="299" xfId="44" applyFont="1" applyFill="1" applyBorder="1" applyAlignment="1">
      <alignment vertical="center" wrapText="1"/>
    </xf>
    <xf numFmtId="0" fontId="22" fillId="0" borderId="300" xfId="44" applyFont="1" applyFill="1" applyBorder="1" applyAlignment="1">
      <alignment horizontal="center" vertical="center"/>
    </xf>
    <xf numFmtId="0" fontId="22" fillId="0" borderId="300" xfId="44" applyFont="1" applyFill="1" applyBorder="1" applyAlignment="1">
      <alignment horizontal="center" vertical="center" wrapText="1"/>
    </xf>
    <xf numFmtId="0" fontId="22" fillId="0" borderId="301" xfId="44" applyFont="1" applyFill="1" applyBorder="1" applyAlignment="1">
      <alignment horizontal="center" vertical="center"/>
    </xf>
    <xf numFmtId="0" fontId="15" fillId="0" borderId="0" xfId="44" applyFont="1" applyFill="1" applyBorder="1" applyAlignment="1">
      <alignment horizontal="center" vertical="center" wrapText="1"/>
    </xf>
    <xf numFmtId="0" fontId="60" fillId="0" borderId="0" xfId="44" applyFont="1" applyFill="1" applyAlignment="1">
      <alignment horizontal="left" vertical="center"/>
    </xf>
    <xf numFmtId="0" fontId="44" fillId="0" borderId="0" xfId="44" applyFont="1" applyFill="1" applyAlignment="1">
      <alignment vertical="center"/>
    </xf>
    <xf numFmtId="0" fontId="79" fillId="0" borderId="47" xfId="44" applyFont="1" applyFill="1" applyBorder="1" applyAlignment="1">
      <alignment horizontal="center" vertical="center" wrapText="1"/>
    </xf>
    <xf numFmtId="0" fontId="177" fillId="0" borderId="47" xfId="44" applyFont="1" applyFill="1" applyBorder="1" applyAlignment="1">
      <alignment vertical="center"/>
    </xf>
    <xf numFmtId="0" fontId="8" fillId="0" borderId="303" xfId="44" applyFont="1" applyBorder="1" applyAlignment="1">
      <alignment vertical="center"/>
    </xf>
    <xf numFmtId="0" fontId="6" fillId="17" borderId="304" xfId="44" applyFont="1" applyFill="1" applyBorder="1" applyAlignment="1">
      <alignment horizontal="center" vertical="center" wrapText="1"/>
    </xf>
    <xf numFmtId="0" fontId="8" fillId="17" borderId="304" xfId="44" applyFont="1" applyFill="1" applyBorder="1" applyAlignment="1">
      <alignment horizontal="center" vertical="center" wrapText="1"/>
    </xf>
    <xf numFmtId="0" fontId="8" fillId="17" borderId="305" xfId="44" applyFont="1" applyFill="1" applyBorder="1" applyAlignment="1">
      <alignment horizontal="center" vertical="center" wrapText="1"/>
    </xf>
    <xf numFmtId="0" fontId="51" fillId="0" borderId="16" xfId="44" applyFont="1" applyFill="1" applyBorder="1" applyAlignment="1">
      <alignment horizontal="center" vertical="center" wrapText="1"/>
    </xf>
    <xf numFmtId="0" fontId="52" fillId="0" borderId="16" xfId="44" applyFont="1" applyFill="1" applyBorder="1" applyAlignment="1">
      <alignment horizontal="center" vertical="center"/>
    </xf>
    <xf numFmtId="0" fontId="52" fillId="17" borderId="16" xfId="44" applyFont="1" applyFill="1" applyBorder="1" applyAlignment="1">
      <alignment horizontal="center" vertical="center"/>
    </xf>
    <xf numFmtId="0" fontId="8" fillId="6" borderId="1" xfId="44" applyFont="1" applyFill="1" applyBorder="1" applyAlignment="1">
      <alignment horizontal="center" vertical="center"/>
    </xf>
    <xf numFmtId="0" fontId="49" fillId="6" borderId="1" xfId="41" applyFont="1" applyFill="1" applyBorder="1" applyAlignment="1">
      <alignment vertical="center"/>
    </xf>
    <xf numFmtId="164" fontId="43" fillId="6" borderId="1" xfId="41" applyNumberFormat="1" applyFont="1" applyFill="1" applyBorder="1" applyAlignment="1">
      <alignment horizontal="center" vertical="center"/>
    </xf>
    <xf numFmtId="0" fontId="7" fillId="0" borderId="306" xfId="44" applyFont="1" applyFill="1" applyBorder="1" applyAlignment="1">
      <alignment horizontal="center" vertical="center" wrapText="1"/>
    </xf>
    <xf numFmtId="0" fontId="8" fillId="0" borderId="1" xfId="44" applyFont="1" applyFill="1" applyBorder="1" applyAlignment="1">
      <alignment horizontal="left" vertical="center"/>
    </xf>
    <xf numFmtId="0" fontId="8" fillId="17" borderId="1" xfId="44" applyFont="1" applyFill="1" applyBorder="1" applyAlignment="1">
      <alignment horizontal="center" vertical="center"/>
    </xf>
    <xf numFmtId="0" fontId="8" fillId="17" borderId="307" xfId="44" applyFont="1" applyFill="1" applyBorder="1" applyAlignment="1">
      <alignment horizontal="center" vertical="center"/>
    </xf>
    <xf numFmtId="0" fontId="6" fillId="0" borderId="0" xfId="44" applyFont="1" applyFill="1" applyBorder="1" applyAlignment="1">
      <alignment horizontal="center" vertical="center"/>
    </xf>
    <xf numFmtId="0" fontId="48" fillId="0" borderId="0" xfId="44" applyFont="1" applyFill="1" applyBorder="1" applyAlignment="1">
      <alignment vertical="center"/>
    </xf>
    <xf numFmtId="0" fontId="43" fillId="0" borderId="14" xfId="41" applyFont="1" applyFill="1" applyBorder="1" applyAlignment="1">
      <alignment horizontal="center" vertical="center"/>
    </xf>
    <xf numFmtId="0" fontId="22" fillId="17" borderId="13" xfId="41" applyFont="1" applyFill="1" applyBorder="1" applyAlignment="1">
      <alignment vertical="center" wrapText="1"/>
    </xf>
    <xf numFmtId="49" fontId="6" fillId="0" borderId="13" xfId="41" applyNumberFormat="1" applyFont="1" applyFill="1" applyBorder="1" applyAlignment="1">
      <alignment horizontal="center" vertical="center"/>
    </xf>
    <xf numFmtId="0" fontId="8" fillId="0" borderId="13" xfId="41" applyFont="1" applyFill="1" applyBorder="1" applyAlignment="1">
      <alignment horizontal="center" vertical="center"/>
    </xf>
    <xf numFmtId="0" fontId="8" fillId="17" borderId="13" xfId="41" applyFont="1" applyFill="1" applyBorder="1" applyAlignment="1">
      <alignment horizontal="center" vertical="center"/>
    </xf>
    <xf numFmtId="1" fontId="8" fillId="0" borderId="51" xfId="41" applyNumberFormat="1" applyFont="1" applyFill="1" applyBorder="1" applyAlignment="1">
      <alignment horizontal="center" vertical="center"/>
    </xf>
    <xf numFmtId="0" fontId="48" fillId="0" borderId="0" xfId="44" applyFont="1" applyFill="1" applyAlignment="1">
      <alignment vertical="center"/>
    </xf>
    <xf numFmtId="0" fontId="48" fillId="6" borderId="1" xfId="44" applyFont="1" applyFill="1" applyBorder="1" applyAlignment="1">
      <alignment horizontal="center" vertical="center"/>
    </xf>
    <xf numFmtId="0" fontId="48" fillId="36" borderId="0" xfId="44" applyFont="1" applyFill="1" applyAlignment="1">
      <alignment horizontal="center" vertical="center"/>
    </xf>
    <xf numFmtId="0" fontId="48" fillId="36" borderId="0" xfId="44" applyFont="1" applyFill="1" applyAlignment="1">
      <alignment vertical="center"/>
    </xf>
    <xf numFmtId="0" fontId="43" fillId="0" borderId="12" xfId="41" applyFont="1" applyFill="1" applyBorder="1" applyAlignment="1">
      <alignment horizontal="center" vertical="center"/>
    </xf>
    <xf numFmtId="0" fontId="22" fillId="17" borderId="10" xfId="41" applyFont="1" applyFill="1" applyBorder="1" applyAlignment="1">
      <alignment vertical="center" wrapText="1"/>
    </xf>
    <xf numFmtId="0" fontId="6" fillId="0" borderId="10" xfId="41" applyFont="1" applyFill="1" applyBorder="1" applyAlignment="1">
      <alignment horizontal="center" vertical="center"/>
    </xf>
    <xf numFmtId="0" fontId="8" fillId="0" borderId="10" xfId="41" applyFont="1" applyFill="1" applyBorder="1" applyAlignment="1">
      <alignment horizontal="center" vertical="center"/>
    </xf>
    <xf numFmtId="0" fontId="8" fillId="17" borderId="10" xfId="41" applyFont="1" applyFill="1" applyBorder="1" applyAlignment="1">
      <alignment horizontal="center" vertical="center"/>
    </xf>
    <xf numFmtId="1" fontId="8" fillId="0" borderId="52" xfId="41" applyNumberFormat="1" applyFont="1" applyFill="1" applyBorder="1" applyAlignment="1">
      <alignment horizontal="center" vertical="center"/>
    </xf>
    <xf numFmtId="0" fontId="48" fillId="0" borderId="1" xfId="44" applyFont="1" applyFill="1" applyBorder="1" applyAlignment="1">
      <alignment horizontal="center" vertical="center"/>
    </xf>
    <xf numFmtId="0" fontId="49" fillId="0" borderId="1" xfId="41" applyFont="1" applyFill="1" applyBorder="1" applyAlignment="1">
      <alignment vertical="center"/>
    </xf>
    <xf numFmtId="164" fontId="43" fillId="0" borderId="1" xfId="41" applyNumberFormat="1" applyFont="1" applyFill="1" applyBorder="1" applyAlignment="1">
      <alignment horizontal="center" vertical="center"/>
    </xf>
    <xf numFmtId="0" fontId="7" fillId="0" borderId="308" xfId="44" applyFont="1" applyFill="1" applyBorder="1" applyAlignment="1">
      <alignment horizontal="center" vertical="center" wrapText="1"/>
    </xf>
    <xf numFmtId="0" fontId="8" fillId="0" borderId="309" xfId="44" applyFont="1" applyFill="1" applyBorder="1" applyAlignment="1">
      <alignment horizontal="left" vertical="center"/>
    </xf>
    <xf numFmtId="0" fontId="8" fillId="17" borderId="309" xfId="44" applyFont="1" applyFill="1" applyBorder="1" applyAlignment="1">
      <alignment horizontal="center" vertical="center"/>
    </xf>
    <xf numFmtId="0" fontId="8" fillId="17" borderId="310" xfId="44" applyFont="1" applyFill="1" applyBorder="1" applyAlignment="1">
      <alignment horizontal="center" vertical="center"/>
    </xf>
    <xf numFmtId="0" fontId="179" fillId="17" borderId="10" xfId="41" applyFont="1" applyFill="1" applyBorder="1" applyAlignment="1">
      <alignment vertical="center" wrapText="1"/>
    </xf>
    <xf numFmtId="0" fontId="43" fillId="0" borderId="15" xfId="41" applyFont="1" applyFill="1" applyBorder="1" applyAlignment="1">
      <alignment horizontal="center" vertical="center"/>
    </xf>
    <xf numFmtId="0" fontId="22" fillId="17" borderId="11" xfId="41" applyFont="1" applyFill="1" applyBorder="1" applyAlignment="1">
      <alignment horizontal="left" vertical="center" wrapText="1"/>
    </xf>
    <xf numFmtId="0" fontId="6" fillId="0" borderId="11" xfId="41" applyFont="1" applyFill="1" applyBorder="1" applyAlignment="1">
      <alignment horizontal="center" vertical="center"/>
    </xf>
    <xf numFmtId="0" fontId="8" fillId="0" borderId="11" xfId="41" applyFont="1" applyFill="1" applyBorder="1" applyAlignment="1">
      <alignment horizontal="center" vertical="center"/>
    </xf>
    <xf numFmtId="0" fontId="8" fillId="17" borderId="11" xfId="41" applyFont="1" applyFill="1" applyBorder="1" applyAlignment="1">
      <alignment horizontal="center" vertical="center"/>
    </xf>
    <xf numFmtId="1" fontId="8" fillId="0" borderId="11" xfId="41" applyNumberFormat="1" applyFont="1" applyFill="1" applyBorder="1" applyAlignment="1">
      <alignment horizontal="center" vertical="center"/>
    </xf>
    <xf numFmtId="1" fontId="8" fillId="0" borderId="53" xfId="41" applyNumberFormat="1" applyFont="1" applyFill="1" applyBorder="1" applyAlignment="1">
      <alignment horizontal="center" vertical="center"/>
    </xf>
    <xf numFmtId="0" fontId="48" fillId="0" borderId="0" xfId="44" applyFont="1" applyFill="1" applyAlignment="1">
      <alignment vertical="center" wrapText="1"/>
    </xf>
    <xf numFmtId="1" fontId="8" fillId="0" borderId="48" xfId="41" applyNumberFormat="1" applyFont="1" applyFill="1" applyBorder="1" applyAlignment="1">
      <alignment horizontal="center" vertical="center"/>
    </xf>
    <xf numFmtId="0" fontId="6" fillId="0" borderId="49" xfId="41" applyFont="1" applyBorder="1" applyAlignment="1">
      <alignment vertical="center"/>
    </xf>
    <xf numFmtId="0" fontId="6" fillId="0" borderId="49" xfId="41" applyFont="1" applyBorder="1" applyAlignment="1">
      <alignment vertical="center" wrapText="1"/>
    </xf>
    <xf numFmtId="0" fontId="14" fillId="0" borderId="50" xfId="44" applyFont="1" applyFill="1" applyBorder="1" applyAlignment="1">
      <alignment horizontal="center" vertical="center"/>
    </xf>
    <xf numFmtId="0" fontId="6" fillId="0" borderId="0" xfId="41" applyFont="1" applyAlignment="1">
      <alignment vertical="center"/>
    </xf>
    <xf numFmtId="0" fontId="50" fillId="0" borderId="0" xfId="44" applyFont="1" applyAlignment="1">
      <alignment horizontal="center" vertical="center"/>
    </xf>
    <xf numFmtId="0" fontId="6" fillId="0" borderId="0" xfId="44" applyFont="1" applyAlignment="1">
      <alignment vertical="center"/>
    </xf>
    <xf numFmtId="49" fontId="178" fillId="44" borderId="311" xfId="41" applyNumberFormat="1" applyFont="1" applyFill="1" applyBorder="1" applyAlignment="1">
      <alignment horizontal="center" vertical="center"/>
    </xf>
    <xf numFmtId="0" fontId="178" fillId="44" borderId="312" xfId="41" applyFont="1" applyFill="1" applyBorder="1" applyAlignment="1">
      <alignment horizontal="left" vertical="center"/>
    </xf>
    <xf numFmtId="1" fontId="84" fillId="44" borderId="313" xfId="44" applyNumberFormat="1" applyFont="1" applyFill="1" applyBorder="1" applyAlignment="1">
      <alignment horizontal="center" vertical="center"/>
    </xf>
    <xf numFmtId="0" fontId="6" fillId="37" borderId="1" xfId="44" applyFont="1" applyFill="1" applyBorder="1" applyAlignment="1">
      <alignment horizontal="center" vertical="center"/>
    </xf>
    <xf numFmtId="0" fontId="8" fillId="37" borderId="1" xfId="44" applyFont="1" applyFill="1" applyBorder="1" applyAlignment="1">
      <alignment horizontal="center" vertical="center"/>
    </xf>
    <xf numFmtId="0" fontId="8" fillId="37" borderId="1" xfId="44" applyFont="1" applyFill="1" applyBorder="1" applyAlignment="1">
      <alignment horizontal="center" vertical="center" wrapText="1"/>
    </xf>
    <xf numFmtId="0" fontId="7" fillId="40" borderId="16" xfId="41" applyFont="1" applyFill="1" applyBorder="1" applyAlignment="1">
      <alignment horizontal="center" vertical="center" wrapText="1"/>
    </xf>
    <xf numFmtId="1" fontId="7" fillId="40" borderId="16" xfId="41" applyNumberFormat="1" applyFont="1" applyFill="1" applyBorder="1" applyAlignment="1">
      <alignment horizontal="center" vertical="center"/>
    </xf>
    <xf numFmtId="0" fontId="7" fillId="40" borderId="16" xfId="44" applyFont="1" applyFill="1" applyBorder="1" applyAlignment="1">
      <alignment horizontal="center" vertical="center"/>
    </xf>
    <xf numFmtId="0" fontId="7" fillId="40" borderId="16" xfId="41" applyFont="1" applyFill="1" applyBorder="1" applyAlignment="1">
      <alignment horizontal="center" vertical="center"/>
    </xf>
    <xf numFmtId="1" fontId="7" fillId="40" borderId="16" xfId="44" applyNumberFormat="1" applyFont="1" applyFill="1" applyBorder="1" applyAlignment="1">
      <alignment horizontal="center" vertical="center"/>
    </xf>
    <xf numFmtId="0" fontId="7" fillId="40" borderId="25" xfId="44" applyFont="1" applyFill="1" applyBorder="1" applyAlignment="1">
      <alignment horizontal="center" vertical="center"/>
    </xf>
    <xf numFmtId="49" fontId="178" fillId="44" borderId="314" xfId="41" applyNumberFormat="1" applyFont="1" applyFill="1" applyBorder="1" applyAlignment="1">
      <alignment horizontal="center" vertical="center"/>
    </xf>
    <xf numFmtId="0" fontId="178" fillId="44" borderId="10" xfId="41" applyFont="1" applyFill="1" applyBorder="1" applyAlignment="1">
      <alignment horizontal="left" vertical="center"/>
    </xf>
    <xf numFmtId="1" fontId="84" fillId="44" borderId="315" xfId="44" applyNumberFormat="1" applyFont="1" applyFill="1" applyBorder="1" applyAlignment="1">
      <alignment horizontal="center" vertical="center"/>
    </xf>
    <xf numFmtId="0" fontId="9" fillId="0" borderId="1" xfId="44" applyFont="1" applyFill="1" applyBorder="1" applyAlignment="1">
      <alignment horizontal="left" vertical="center" wrapText="1"/>
    </xf>
    <xf numFmtId="0" fontId="22" fillId="37" borderId="1" xfId="44" applyFont="1" applyFill="1" applyBorder="1" applyAlignment="1">
      <alignment horizontal="center" vertical="center" wrapText="1"/>
    </xf>
    <xf numFmtId="49" fontId="7" fillId="0" borderId="13" xfId="41" applyNumberFormat="1" applyFont="1" applyFill="1" applyBorder="1" applyAlignment="1">
      <alignment horizontal="center" vertical="center"/>
    </xf>
    <xf numFmtId="164" fontId="8" fillId="0" borderId="65" xfId="41" applyNumberFormat="1" applyFont="1" applyFill="1" applyBorder="1" applyAlignment="1">
      <alignment horizontal="center" vertical="center"/>
    </xf>
    <xf numFmtId="49" fontId="7" fillId="0" borderId="10" xfId="41" applyNumberFormat="1" applyFont="1" applyFill="1" applyBorder="1" applyAlignment="1">
      <alignment horizontal="center" vertical="center"/>
    </xf>
    <xf numFmtId="0" fontId="183" fillId="44" borderId="10" xfId="41" applyFont="1" applyFill="1" applyBorder="1" applyAlignment="1">
      <alignment horizontal="left" vertical="center"/>
    </xf>
    <xf numFmtId="0" fontId="6" fillId="37" borderId="1" xfId="44" applyFont="1" applyFill="1" applyBorder="1" applyAlignment="1">
      <alignment horizontal="center" vertical="center" wrapText="1"/>
    </xf>
    <xf numFmtId="0" fontId="7" fillId="0" borderId="29" xfId="44" applyFont="1" applyFill="1" applyBorder="1" applyAlignment="1">
      <alignment horizontal="center" vertical="center" wrapText="1"/>
    </xf>
    <xf numFmtId="0" fontId="22" fillId="36" borderId="0" xfId="44" applyFont="1" applyFill="1" applyBorder="1" applyAlignment="1">
      <alignment horizontal="center" vertical="center" wrapText="1"/>
    </xf>
    <xf numFmtId="0" fontId="6" fillId="36" borderId="0" xfId="44" applyFont="1" applyFill="1" applyBorder="1" applyAlignment="1">
      <alignment horizontal="left" vertical="center" wrapText="1"/>
    </xf>
    <xf numFmtId="49" fontId="7" fillId="0" borderId="11" xfId="41" applyNumberFormat="1" applyFont="1" applyFill="1" applyBorder="1" applyAlignment="1">
      <alignment horizontal="center" vertical="center"/>
    </xf>
    <xf numFmtId="164" fontId="8" fillId="0" borderId="66" xfId="41" applyNumberFormat="1" applyFont="1" applyFill="1" applyBorder="1" applyAlignment="1">
      <alignment horizontal="center" vertical="center"/>
    </xf>
    <xf numFmtId="0" fontId="8" fillId="36" borderId="0" xfId="44" applyFont="1" applyFill="1" applyBorder="1" applyAlignment="1">
      <alignment horizontal="center" vertical="center" wrapText="1"/>
    </xf>
    <xf numFmtId="0" fontId="179" fillId="36" borderId="0" xfId="44" applyFont="1" applyFill="1" applyBorder="1" applyAlignment="1">
      <alignment horizontal="left" vertical="center" wrapText="1"/>
    </xf>
    <xf numFmtId="1" fontId="7" fillId="36" borderId="0" xfId="41" applyNumberFormat="1" applyFont="1" applyFill="1" applyBorder="1" applyAlignment="1">
      <alignment horizontal="center" vertical="center"/>
    </xf>
    <xf numFmtId="0" fontId="8" fillId="36" borderId="0" xfId="41" applyFont="1" applyFill="1" applyBorder="1" applyAlignment="1">
      <alignment horizontal="center" vertical="center"/>
    </xf>
    <xf numFmtId="1" fontId="8" fillId="36" borderId="0" xfId="44" applyNumberFormat="1" applyFont="1" applyFill="1" applyBorder="1" applyAlignment="1">
      <alignment horizontal="center" vertical="center"/>
    </xf>
    <xf numFmtId="0" fontId="7" fillId="36" borderId="0" xfId="44" applyFont="1" applyFill="1" applyBorder="1" applyAlignment="1">
      <alignment horizontal="center" vertical="center"/>
    </xf>
    <xf numFmtId="1" fontId="8" fillId="36" borderId="316" xfId="41" applyNumberFormat="1" applyFont="1" applyFill="1" applyBorder="1" applyAlignment="1">
      <alignment horizontal="center" vertical="center"/>
    </xf>
    <xf numFmtId="0" fontId="8" fillId="0" borderId="317" xfId="44" applyFont="1" applyBorder="1" applyAlignment="1">
      <alignment vertical="center" wrapText="1"/>
    </xf>
    <xf numFmtId="0" fontId="8" fillId="0" borderId="317" xfId="44" applyFont="1" applyBorder="1" applyAlignment="1">
      <alignment vertical="center"/>
    </xf>
    <xf numFmtId="0" fontId="8" fillId="0" borderId="318" xfId="44" applyFont="1" applyBorder="1" applyAlignment="1">
      <alignment vertical="center"/>
    </xf>
    <xf numFmtId="0" fontId="179" fillId="9" borderId="13" xfId="41" applyFont="1" applyFill="1" applyBorder="1" applyAlignment="1">
      <alignment horizontal="left" vertical="center" wrapText="1"/>
    </xf>
    <xf numFmtId="164" fontId="8" fillId="0" borderId="272" xfId="41" applyNumberFormat="1" applyFont="1" applyFill="1" applyBorder="1" applyAlignment="1">
      <alignment horizontal="center" vertical="center"/>
    </xf>
    <xf numFmtId="49" fontId="178" fillId="0" borderId="314" xfId="41" applyNumberFormat="1" applyFont="1" applyFill="1" applyBorder="1" applyAlignment="1">
      <alignment horizontal="center" vertical="center"/>
    </xf>
    <xf numFmtId="1" fontId="84" fillId="0" borderId="315" xfId="44" applyNumberFormat="1" applyFont="1" applyFill="1" applyBorder="1" applyAlignment="1">
      <alignment horizontal="center" vertical="center"/>
    </xf>
    <xf numFmtId="0" fontId="183" fillId="0" borderId="10" xfId="41" applyFont="1" applyFill="1" applyBorder="1" applyAlignment="1">
      <alignment horizontal="left" vertical="center"/>
    </xf>
    <xf numFmtId="49" fontId="48" fillId="0" borderId="319" xfId="41" applyNumberFormat="1" applyFont="1" applyFill="1" applyBorder="1" applyAlignment="1">
      <alignment horizontal="center" vertical="center"/>
    </xf>
    <xf numFmtId="0" fontId="178" fillId="0" borderId="320" xfId="41" applyFont="1" applyFill="1" applyBorder="1" applyAlignment="1">
      <alignment horizontal="left" vertical="center"/>
    </xf>
    <xf numFmtId="1" fontId="84" fillId="0" borderId="321" xfId="44" applyNumberFormat="1" applyFont="1" applyFill="1" applyBorder="1" applyAlignment="1">
      <alignment horizontal="center" vertical="center"/>
    </xf>
    <xf numFmtId="0" fontId="179" fillId="9" borderId="10" xfId="44" applyFont="1" applyFill="1" applyBorder="1" applyAlignment="1">
      <alignment horizontal="left" vertical="center" wrapText="1"/>
    </xf>
    <xf numFmtId="0" fontId="179" fillId="9" borderId="277" xfId="44" applyFont="1" applyFill="1" applyBorder="1" applyAlignment="1">
      <alignment horizontal="left" vertical="center" wrapText="1"/>
    </xf>
    <xf numFmtId="49" fontId="7" fillId="0" borderId="277" xfId="41" applyNumberFormat="1" applyFont="1" applyFill="1" applyBorder="1" applyAlignment="1">
      <alignment horizontal="center" vertical="center"/>
    </xf>
    <xf numFmtId="164" fontId="8" fillId="0" borderId="279" xfId="41" applyNumberFormat="1" applyFont="1" applyFill="1" applyBorder="1" applyAlignment="1">
      <alignment horizontal="center" vertical="center"/>
    </xf>
    <xf numFmtId="0" fontId="9" fillId="0" borderId="1" xfId="44" applyFont="1" applyFill="1" applyBorder="1" applyAlignment="1">
      <alignment vertical="center" wrapText="1"/>
    </xf>
    <xf numFmtId="0" fontId="50" fillId="0" borderId="322" xfId="44" applyFont="1" applyBorder="1" applyAlignment="1">
      <alignment vertical="center"/>
    </xf>
    <xf numFmtId="0" fontId="22" fillId="0" borderId="323" xfId="44" applyFont="1" applyFill="1" applyBorder="1" applyAlignment="1">
      <alignment horizontal="center" vertical="center" wrapText="1"/>
    </xf>
    <xf numFmtId="0" fontId="9" fillId="0" borderId="324" xfId="44" applyFont="1" applyFill="1" applyBorder="1" applyAlignment="1">
      <alignment horizontal="left" vertical="center" wrapText="1"/>
    </xf>
    <xf numFmtId="0" fontId="22" fillId="37" borderId="324" xfId="44" applyFont="1" applyFill="1" applyBorder="1" applyAlignment="1">
      <alignment horizontal="center" vertical="center" wrapText="1"/>
    </xf>
    <xf numFmtId="0" fontId="9" fillId="0" borderId="324" xfId="44" applyFont="1" applyFill="1" applyBorder="1" applyAlignment="1">
      <alignment vertical="center" wrapText="1"/>
    </xf>
    <xf numFmtId="0" fontId="22" fillId="0" borderId="317" xfId="44" applyFont="1" applyFill="1" applyBorder="1" applyAlignment="1">
      <alignment horizontal="center" vertical="center" wrapText="1"/>
    </xf>
    <xf numFmtId="0" fontId="22" fillId="0" borderId="318" xfId="44" applyFont="1" applyFill="1" applyBorder="1" applyAlignment="1">
      <alignment horizontal="center" vertical="center" wrapText="1"/>
    </xf>
    <xf numFmtId="0" fontId="6" fillId="0" borderId="0" xfId="44" applyFont="1" applyFill="1" applyBorder="1" applyAlignment="1">
      <alignment vertical="center" wrapText="1"/>
    </xf>
    <xf numFmtId="0" fontId="8" fillId="0" borderId="325" xfId="44" applyFont="1" applyBorder="1" applyAlignment="1">
      <alignment vertical="center"/>
    </xf>
    <xf numFmtId="0" fontId="178" fillId="21" borderId="326" xfId="44" applyFont="1" applyFill="1" applyBorder="1" applyAlignment="1">
      <alignment horizontal="center" vertical="center"/>
    </xf>
    <xf numFmtId="0" fontId="183" fillId="21" borderId="327" xfId="41" applyFont="1" applyFill="1" applyBorder="1" applyAlignment="1">
      <alignment horizontal="left" vertical="center"/>
    </xf>
    <xf numFmtId="1" fontId="84" fillId="21" borderId="328" xfId="44" applyNumberFormat="1" applyFont="1" applyFill="1" applyBorder="1" applyAlignment="1">
      <alignment horizontal="center" vertical="center"/>
    </xf>
    <xf numFmtId="0" fontId="6" fillId="30" borderId="1" xfId="44" applyFont="1" applyFill="1" applyBorder="1" applyAlignment="1">
      <alignment horizontal="center" vertical="center"/>
    </xf>
    <xf numFmtId="0" fontId="8" fillId="30" borderId="1" xfId="44" applyFont="1" applyFill="1" applyBorder="1" applyAlignment="1">
      <alignment horizontal="center" vertical="center"/>
    </xf>
    <xf numFmtId="0" fontId="7" fillId="20" borderId="16" xfId="41" applyFont="1" applyFill="1" applyBorder="1" applyAlignment="1">
      <alignment horizontal="center" vertical="center" wrapText="1"/>
    </xf>
    <xf numFmtId="1" fontId="7" fillId="20" borderId="16" xfId="41" applyNumberFormat="1" applyFont="1" applyFill="1" applyBorder="1" applyAlignment="1">
      <alignment horizontal="center" vertical="center"/>
    </xf>
    <xf numFmtId="0" fontId="7" fillId="20" borderId="16" xfId="44" applyFont="1" applyFill="1" applyBorder="1" applyAlignment="1">
      <alignment horizontal="center" vertical="center"/>
    </xf>
    <xf numFmtId="0" fontId="7" fillId="20" borderId="16" xfId="41" applyFont="1" applyFill="1" applyBorder="1" applyAlignment="1">
      <alignment horizontal="center" vertical="center"/>
    </xf>
    <xf numFmtId="1" fontId="7" fillId="20" borderId="16" xfId="44" applyNumberFormat="1" applyFont="1" applyFill="1" applyBorder="1" applyAlignment="1">
      <alignment horizontal="center" vertical="center"/>
    </xf>
    <xf numFmtId="0" fontId="7" fillId="20" borderId="25" xfId="44" applyFont="1" applyFill="1" applyBorder="1" applyAlignment="1">
      <alignment horizontal="center" vertical="center"/>
    </xf>
    <xf numFmtId="0" fontId="178" fillId="21" borderId="329" xfId="44" applyFont="1" applyFill="1" applyBorder="1" applyAlignment="1">
      <alignment horizontal="center" vertical="center"/>
    </xf>
    <xf numFmtId="0" fontId="178" fillId="21" borderId="10" xfId="41" applyFont="1" applyFill="1" applyBorder="1" applyAlignment="1">
      <alignment vertical="center"/>
    </xf>
    <xf numFmtId="1" fontId="84" fillId="21" borderId="330" xfId="44" applyNumberFormat="1" applyFont="1" applyFill="1" applyBorder="1" applyAlignment="1">
      <alignment horizontal="center" vertical="center"/>
    </xf>
    <xf numFmtId="0" fontId="22" fillId="45" borderId="13" xfId="41" applyFont="1" applyFill="1" applyBorder="1" applyAlignment="1">
      <alignment horizontal="left" vertical="center" wrapText="1"/>
    </xf>
    <xf numFmtId="0" fontId="8" fillId="2" borderId="103" xfId="41" applyFont="1" applyFill="1" applyBorder="1" applyAlignment="1">
      <alignment horizontal="center" vertical="center"/>
    </xf>
    <xf numFmtId="0" fontId="7" fillId="45" borderId="62" xfId="44" applyFont="1" applyFill="1" applyBorder="1" applyAlignment="1">
      <alignment horizontal="center" vertical="center"/>
    </xf>
    <xf numFmtId="164" fontId="8" fillId="0" borderId="292" xfId="41" applyNumberFormat="1" applyFont="1" applyFill="1" applyBorder="1" applyAlignment="1">
      <alignment horizontal="center" vertical="center"/>
    </xf>
    <xf numFmtId="1" fontId="84" fillId="21" borderId="331" xfId="44" applyNumberFormat="1" applyFont="1" applyFill="1" applyBorder="1" applyAlignment="1">
      <alignment horizontal="center" vertical="center"/>
    </xf>
    <xf numFmtId="0" fontId="22" fillId="45" borderId="10" xfId="41" applyFont="1" applyFill="1" applyBorder="1" applyAlignment="1">
      <alignment horizontal="left" vertical="center" wrapText="1"/>
    </xf>
    <xf numFmtId="0" fontId="8" fillId="2" borderId="1" xfId="41" applyFont="1" applyFill="1" applyBorder="1" applyAlignment="1">
      <alignment horizontal="center" vertical="center"/>
    </xf>
    <xf numFmtId="0" fontId="7" fillId="45" borderId="64" xfId="44" applyFont="1" applyFill="1" applyBorder="1" applyAlignment="1">
      <alignment horizontal="center" vertical="center"/>
    </xf>
    <xf numFmtId="164" fontId="8" fillId="0" borderId="293" xfId="41" applyNumberFormat="1" applyFont="1" applyFill="1" applyBorder="1" applyAlignment="1">
      <alignment horizontal="center" vertical="center"/>
    </xf>
    <xf numFmtId="0" fontId="183" fillId="21" borderId="10" xfId="41" applyFont="1" applyFill="1" applyBorder="1" applyAlignment="1">
      <alignment vertical="center"/>
    </xf>
    <xf numFmtId="1" fontId="84" fillId="21" borderId="332" xfId="44" applyNumberFormat="1" applyFont="1" applyFill="1" applyBorder="1" applyAlignment="1">
      <alignment horizontal="center" vertical="center"/>
    </xf>
    <xf numFmtId="0" fontId="179" fillId="45" borderId="10" xfId="41" applyFont="1" applyFill="1" applyBorder="1" applyAlignment="1">
      <alignment horizontal="left" vertical="center" wrapText="1"/>
    </xf>
    <xf numFmtId="0" fontId="178" fillId="21" borderId="176" xfId="41" applyFont="1" applyFill="1" applyBorder="1" applyAlignment="1">
      <alignment vertical="center"/>
    </xf>
    <xf numFmtId="0" fontId="183" fillId="21" borderId="191" xfId="41" applyFont="1" applyFill="1" applyBorder="1" applyAlignment="1">
      <alignment vertical="center"/>
    </xf>
    <xf numFmtId="0" fontId="178" fillId="21" borderId="191" xfId="41" applyFont="1" applyFill="1" applyBorder="1" applyAlignment="1">
      <alignment vertical="center"/>
    </xf>
    <xf numFmtId="0" fontId="178" fillId="21" borderId="10" xfId="41" applyFont="1" applyFill="1" applyBorder="1" applyAlignment="1">
      <alignment horizontal="left" vertical="center"/>
    </xf>
    <xf numFmtId="0" fontId="178" fillId="36" borderId="329" xfId="44" applyFont="1" applyFill="1" applyBorder="1" applyAlignment="1">
      <alignment horizontal="center" vertical="center"/>
    </xf>
    <xf numFmtId="0" fontId="183" fillId="36" borderId="176" xfId="41" applyFont="1" applyFill="1" applyBorder="1" applyAlignment="1">
      <alignment vertical="center"/>
    </xf>
    <xf numFmtId="1" fontId="84" fillId="36" borderId="330" xfId="44" applyNumberFormat="1" applyFont="1" applyFill="1" applyBorder="1" applyAlignment="1">
      <alignment horizontal="center" vertical="center"/>
    </xf>
    <xf numFmtId="0" fontId="178" fillId="36" borderId="191" xfId="41" applyFont="1" applyFill="1" applyBorder="1" applyAlignment="1">
      <alignment vertical="center"/>
    </xf>
    <xf numFmtId="1" fontId="84" fillId="36" borderId="332" xfId="44" applyNumberFormat="1" applyFont="1" applyFill="1" applyBorder="1" applyAlignment="1">
      <alignment horizontal="center" vertical="center"/>
    </xf>
    <xf numFmtId="0" fontId="183" fillId="36" borderId="191" xfId="41" applyFont="1" applyFill="1" applyBorder="1" applyAlignment="1">
      <alignment vertical="center"/>
    </xf>
    <xf numFmtId="0" fontId="22" fillId="45" borderId="10" xfId="44" applyFont="1" applyFill="1" applyBorder="1" applyAlignment="1">
      <alignment horizontal="left" vertical="center" wrapText="1"/>
    </xf>
    <xf numFmtId="0" fontId="178" fillId="36" borderId="10" xfId="41" applyFont="1" applyFill="1" applyBorder="1" applyAlignment="1">
      <alignment vertical="center"/>
    </xf>
    <xf numFmtId="1" fontId="84" fillId="36" borderId="331" xfId="44" applyNumberFormat="1" applyFont="1" applyFill="1" applyBorder="1" applyAlignment="1">
      <alignment horizontal="center" vertical="center"/>
    </xf>
    <xf numFmtId="0" fontId="8" fillId="30" borderId="1" xfId="44" applyFont="1" applyFill="1" applyBorder="1" applyAlignment="1">
      <alignment horizontal="center" vertical="center" wrapText="1"/>
    </xf>
    <xf numFmtId="0" fontId="8" fillId="0" borderId="71" xfId="41" applyFont="1" applyFill="1" applyBorder="1" applyAlignment="1">
      <alignment horizontal="center" vertical="center" wrapText="1"/>
    </xf>
    <xf numFmtId="0" fontId="22" fillId="45" borderId="72" xfId="41" applyFont="1" applyFill="1" applyBorder="1" applyAlignment="1">
      <alignment horizontal="left" vertical="center" wrapText="1"/>
    </xf>
    <xf numFmtId="49" fontId="7" fillId="0" borderId="72" xfId="41" applyNumberFormat="1" applyFont="1" applyFill="1" applyBorder="1" applyAlignment="1">
      <alignment horizontal="center" vertical="center"/>
    </xf>
    <xf numFmtId="0" fontId="8" fillId="0" borderId="72" xfId="44" applyFont="1" applyFill="1" applyBorder="1" applyAlignment="1">
      <alignment horizontal="center" vertical="center"/>
    </xf>
    <xf numFmtId="0" fontId="7" fillId="45" borderId="169" xfId="44" applyFont="1" applyFill="1" applyBorder="1" applyAlignment="1">
      <alignment horizontal="center" vertical="center"/>
    </xf>
    <xf numFmtId="0" fontId="178" fillId="36" borderId="333" xfId="44" applyFont="1" applyFill="1" applyBorder="1" applyAlignment="1">
      <alignment horizontal="center" vertical="center"/>
    </xf>
    <xf numFmtId="0" fontId="8" fillId="2" borderId="163" xfId="41" applyFont="1" applyFill="1" applyBorder="1" applyAlignment="1">
      <alignment horizontal="center" vertical="center"/>
    </xf>
    <xf numFmtId="0" fontId="48" fillId="36" borderId="329" xfId="44" applyFont="1" applyFill="1" applyBorder="1" applyAlignment="1">
      <alignment horizontal="center" vertical="center"/>
    </xf>
    <xf numFmtId="0" fontId="178" fillId="36" borderId="176" xfId="41" applyFont="1" applyFill="1" applyBorder="1" applyAlignment="1">
      <alignment vertical="center"/>
    </xf>
    <xf numFmtId="0" fontId="8" fillId="0" borderId="15" xfId="41" applyFont="1" applyFill="1" applyBorder="1" applyAlignment="1">
      <alignment horizontal="center" vertical="center" wrapText="1"/>
    </xf>
    <xf numFmtId="0" fontId="179" fillId="45" borderId="11" xfId="41" applyFont="1" applyFill="1" applyBorder="1" applyAlignment="1">
      <alignment horizontal="left" vertical="center" wrapText="1"/>
    </xf>
    <xf numFmtId="0" fontId="8" fillId="2" borderId="16" xfId="41" applyFont="1" applyFill="1" applyBorder="1" applyAlignment="1">
      <alignment horizontal="center" vertical="center"/>
    </xf>
    <xf numFmtId="0" fontId="7" fillId="45" borderId="26" xfId="44" applyFont="1" applyFill="1" applyBorder="1" applyAlignment="1">
      <alignment horizontal="center" vertical="center"/>
    </xf>
    <xf numFmtId="164" fontId="8" fillId="0" borderId="296" xfId="41" applyNumberFormat="1" applyFont="1" applyFill="1" applyBorder="1" applyAlignment="1">
      <alignment horizontal="center" vertical="center"/>
    </xf>
    <xf numFmtId="0" fontId="8" fillId="0" borderId="0" xfId="41" applyFont="1" applyFill="1" applyBorder="1" applyAlignment="1">
      <alignment horizontal="center" vertical="center" wrapText="1"/>
    </xf>
    <xf numFmtId="0" fontId="179" fillId="0" borderId="0" xfId="41" applyFont="1" applyFill="1" applyBorder="1" applyAlignment="1">
      <alignment horizontal="left" vertical="center" wrapText="1"/>
    </xf>
    <xf numFmtId="1" fontId="7" fillId="0" borderId="0" xfId="41" applyNumberFormat="1" applyFont="1" applyFill="1" applyBorder="1" applyAlignment="1">
      <alignment horizontal="center" vertical="center"/>
    </xf>
    <xf numFmtId="1" fontId="8" fillId="0" borderId="297" xfId="41" applyNumberFormat="1" applyFont="1" applyFill="1" applyBorder="1" applyAlignment="1">
      <alignment horizontal="center" vertical="center"/>
    </xf>
    <xf numFmtId="0" fontId="48" fillId="36" borderId="334" xfId="44" applyFont="1" applyFill="1" applyBorder="1" applyAlignment="1">
      <alignment horizontal="center" vertical="center"/>
    </xf>
    <xf numFmtId="0" fontId="178" fillId="36" borderId="335" xfId="41" applyFont="1" applyFill="1" applyBorder="1" applyAlignment="1">
      <alignment vertical="center"/>
    </xf>
    <xf numFmtId="1" fontId="84" fillId="36" borderId="336" xfId="44" applyNumberFormat="1" applyFont="1" applyFill="1" applyBorder="1" applyAlignment="1">
      <alignment horizontal="center" vertical="center"/>
    </xf>
    <xf numFmtId="0" fontId="22" fillId="0" borderId="0" xfId="44" applyFont="1" applyFill="1" applyBorder="1" applyAlignment="1">
      <alignment horizontal="left" vertical="center" wrapText="1"/>
    </xf>
    <xf numFmtId="0" fontId="9" fillId="0" borderId="299" xfId="44" applyFont="1" applyFill="1" applyBorder="1" applyAlignment="1">
      <alignment horizontal="left" vertical="center" wrapText="1"/>
    </xf>
    <xf numFmtId="0" fontId="9" fillId="0" borderId="299" xfId="44" applyFont="1" applyFill="1" applyBorder="1" applyAlignment="1">
      <alignment vertical="center" wrapText="1"/>
    </xf>
    <xf numFmtId="0" fontId="8" fillId="0" borderId="300" xfId="44" applyFont="1" applyFill="1" applyBorder="1" applyAlignment="1">
      <alignment horizontal="center" vertical="center" wrapText="1"/>
    </xf>
    <xf numFmtId="0" fontId="22" fillId="0" borderId="300" xfId="44" applyFont="1" applyFill="1" applyBorder="1" applyAlignment="1">
      <alignment horizontal="left" vertical="center" wrapText="1"/>
    </xf>
    <xf numFmtId="1" fontId="7" fillId="0" borderId="300" xfId="41" applyNumberFormat="1" applyFont="1" applyFill="1" applyBorder="1" applyAlignment="1">
      <alignment horizontal="center" vertical="center"/>
    </xf>
    <xf numFmtId="0" fontId="8" fillId="0" borderId="300" xfId="44" applyFont="1" applyFill="1" applyBorder="1" applyAlignment="1">
      <alignment horizontal="center" vertical="center"/>
    </xf>
    <xf numFmtId="0" fontId="8" fillId="36" borderId="300" xfId="41" applyFont="1" applyFill="1" applyBorder="1" applyAlignment="1">
      <alignment horizontal="center" vertical="center"/>
    </xf>
    <xf numFmtId="1" fontId="8" fillId="36" borderId="300" xfId="44" applyNumberFormat="1" applyFont="1" applyFill="1" applyBorder="1" applyAlignment="1">
      <alignment horizontal="center" vertical="center"/>
    </xf>
    <xf numFmtId="0" fontId="7" fillId="36" borderId="300" xfId="44" applyFont="1" applyFill="1" applyBorder="1" applyAlignment="1">
      <alignment horizontal="center" vertical="center"/>
    </xf>
    <xf numFmtId="1" fontId="8" fillId="0" borderId="301" xfId="41" applyNumberFormat="1" applyFont="1" applyFill="1" applyBorder="1" applyAlignment="1">
      <alignment horizontal="center" vertical="center"/>
    </xf>
    <xf numFmtId="0" fontId="6" fillId="36" borderId="0" xfId="44" applyFont="1" applyFill="1" applyBorder="1" applyAlignment="1">
      <alignment vertical="center" wrapText="1"/>
    </xf>
    <xf numFmtId="0" fontId="177" fillId="0" borderId="0" xfId="44" applyFont="1" applyBorder="1" applyAlignment="1">
      <alignment vertical="center"/>
    </xf>
    <xf numFmtId="0" fontId="6" fillId="17" borderId="1" xfId="44" applyFont="1" applyFill="1" applyBorder="1" applyAlignment="1">
      <alignment horizontal="center" vertical="center"/>
    </xf>
    <xf numFmtId="0" fontId="7" fillId="47" borderId="16" xfId="41" applyFont="1" applyFill="1" applyBorder="1" applyAlignment="1">
      <alignment horizontal="center" vertical="center" wrapText="1"/>
    </xf>
    <xf numFmtId="1" fontId="7" fillId="47" borderId="16" xfId="41" applyNumberFormat="1" applyFont="1" applyFill="1" applyBorder="1" applyAlignment="1">
      <alignment horizontal="center" vertical="center"/>
    </xf>
    <xf numFmtId="0" fontId="184" fillId="47" borderId="16" xfId="44" applyFont="1" applyFill="1" applyBorder="1" applyAlignment="1">
      <alignment horizontal="center" vertical="center"/>
    </xf>
    <xf numFmtId="0" fontId="177" fillId="18" borderId="337" xfId="44" applyFont="1" applyFill="1" applyBorder="1" applyAlignment="1">
      <alignment horizontal="center" vertical="center"/>
    </xf>
    <xf numFmtId="0" fontId="183" fillId="18" borderId="338" xfId="41" applyFont="1" applyFill="1" applyBorder="1" applyAlignment="1">
      <alignment vertical="center"/>
    </xf>
    <xf numFmtId="164" fontId="28" fillId="18" borderId="339" xfId="41" applyNumberFormat="1" applyFont="1" applyFill="1" applyBorder="1" applyAlignment="1">
      <alignment horizontal="center" vertical="center"/>
    </xf>
    <xf numFmtId="0" fontId="22" fillId="17" borderId="1" xfId="44" applyFont="1" applyFill="1" applyBorder="1" applyAlignment="1">
      <alignment horizontal="center" vertical="center" wrapText="1"/>
    </xf>
    <xf numFmtId="0" fontId="22" fillId="48" borderId="13" xfId="41" applyFont="1" applyFill="1" applyBorder="1" applyAlignment="1">
      <alignment horizontal="left" vertical="center" wrapText="1"/>
    </xf>
    <xf numFmtId="164" fontId="8" fillId="0" borderId="51" xfId="41" applyNumberFormat="1" applyFont="1" applyFill="1" applyBorder="1" applyAlignment="1">
      <alignment horizontal="center" vertical="center"/>
    </xf>
    <xf numFmtId="0" fontId="177" fillId="18" borderId="342" xfId="44" applyFont="1" applyFill="1" applyBorder="1" applyAlignment="1">
      <alignment horizontal="center" vertical="center"/>
    </xf>
    <xf numFmtId="0" fontId="177" fillId="18" borderId="10" xfId="41" applyFont="1" applyFill="1" applyBorder="1" applyAlignment="1">
      <alignment vertical="center"/>
    </xf>
    <xf numFmtId="164" fontId="28" fillId="18" borderId="343" xfId="41" applyNumberFormat="1" applyFont="1" applyFill="1" applyBorder="1" applyAlignment="1">
      <alignment horizontal="center" vertical="center"/>
    </xf>
    <xf numFmtId="0" fontId="179" fillId="48" borderId="10" xfId="41" applyFont="1" applyFill="1" applyBorder="1" applyAlignment="1">
      <alignment horizontal="left" vertical="center" wrapText="1"/>
    </xf>
    <xf numFmtId="164" fontId="8" fillId="0" borderId="52" xfId="41" applyNumberFormat="1" applyFont="1" applyFill="1" applyBorder="1" applyAlignment="1">
      <alignment horizontal="center" vertical="center"/>
    </xf>
    <xf numFmtId="0" fontId="177" fillId="18" borderId="344" xfId="44" applyFont="1" applyFill="1" applyBorder="1" applyAlignment="1">
      <alignment horizontal="center" vertical="center"/>
    </xf>
    <xf numFmtId="164" fontId="28" fillId="18" borderId="345" xfId="41" applyNumberFormat="1" applyFont="1" applyFill="1" applyBorder="1" applyAlignment="1">
      <alignment horizontal="center" vertical="center"/>
    </xf>
    <xf numFmtId="0" fontId="177" fillId="18" borderId="176" xfId="41" applyFont="1" applyFill="1" applyBorder="1" applyAlignment="1">
      <alignment vertical="center"/>
    </xf>
    <xf numFmtId="164" fontId="28" fillId="18" borderId="346" xfId="41" applyNumberFormat="1" applyFont="1" applyFill="1" applyBorder="1" applyAlignment="1">
      <alignment horizontal="center" vertical="center"/>
    </xf>
    <xf numFmtId="0" fontId="22" fillId="48" borderId="10" xfId="41" applyFont="1" applyFill="1" applyBorder="1" applyAlignment="1">
      <alignment horizontal="left" vertical="center" wrapText="1"/>
    </xf>
    <xf numFmtId="0" fontId="177" fillId="18" borderId="191" xfId="41" applyFont="1" applyFill="1" applyBorder="1" applyAlignment="1">
      <alignment vertical="center"/>
    </xf>
    <xf numFmtId="0" fontId="183" fillId="18" borderId="10" xfId="41" applyFont="1" applyFill="1" applyBorder="1" applyAlignment="1">
      <alignment vertical="center"/>
    </xf>
    <xf numFmtId="0" fontId="177" fillId="0" borderId="347" xfId="44" applyFont="1" applyFill="1" applyBorder="1" applyAlignment="1">
      <alignment horizontal="center" vertical="center"/>
    </xf>
    <xf numFmtId="0" fontId="178" fillId="0" borderId="10" xfId="41" applyFont="1" applyFill="1" applyBorder="1" applyAlignment="1">
      <alignment vertical="center"/>
    </xf>
    <xf numFmtId="164" fontId="84" fillId="0" borderId="343" xfId="41" applyNumberFormat="1" applyFont="1" applyFill="1" applyBorder="1" applyAlignment="1">
      <alignment horizontal="center" vertical="center"/>
    </xf>
    <xf numFmtId="0" fontId="178" fillId="0" borderId="342" xfId="44" applyFont="1" applyFill="1" applyBorder="1" applyAlignment="1">
      <alignment horizontal="center" vertical="center"/>
    </xf>
    <xf numFmtId="0" fontId="178" fillId="0" borderId="176" xfId="41" applyFont="1" applyFill="1" applyBorder="1" applyAlignment="1">
      <alignment vertical="center"/>
    </xf>
    <xf numFmtId="0" fontId="177" fillId="0" borderId="344" xfId="44" applyFont="1" applyFill="1" applyBorder="1" applyAlignment="1">
      <alignment horizontal="center" vertical="center"/>
    </xf>
    <xf numFmtId="0" fontId="183" fillId="0" borderId="191" xfId="41" applyFont="1" applyFill="1" applyBorder="1" applyAlignment="1">
      <alignment vertical="center"/>
    </xf>
    <xf numFmtId="164" fontId="84" fillId="0" borderId="345" xfId="41" applyNumberFormat="1" applyFont="1" applyFill="1" applyBorder="1" applyAlignment="1">
      <alignment horizontal="center" vertical="center"/>
    </xf>
    <xf numFmtId="0" fontId="178" fillId="0" borderId="344" xfId="44" applyFont="1" applyFill="1" applyBorder="1" applyAlignment="1">
      <alignment horizontal="center" vertical="center"/>
    </xf>
    <xf numFmtId="0" fontId="178" fillId="0" borderId="191" xfId="41" applyFont="1" applyFill="1" applyBorder="1" applyAlignment="1">
      <alignment vertical="center"/>
    </xf>
    <xf numFmtId="164" fontId="84" fillId="0" borderId="346" xfId="41" applyNumberFormat="1" applyFont="1" applyFill="1" applyBorder="1" applyAlignment="1">
      <alignment horizontal="center" vertical="center"/>
    </xf>
    <xf numFmtId="0" fontId="183" fillId="0" borderId="348" xfId="41" applyFont="1" applyFill="1" applyBorder="1" applyAlignment="1">
      <alignment vertical="center"/>
    </xf>
    <xf numFmtId="164" fontId="84" fillId="0" borderId="349" xfId="41" applyNumberFormat="1" applyFont="1" applyFill="1" applyBorder="1" applyAlignment="1">
      <alignment horizontal="center" vertical="center"/>
    </xf>
    <xf numFmtId="0" fontId="6" fillId="0" borderId="350" xfId="44" applyFont="1" applyBorder="1" applyAlignment="1">
      <alignment vertical="center"/>
    </xf>
    <xf numFmtId="0" fontId="8" fillId="0" borderId="350" xfId="44" applyFont="1" applyBorder="1" applyAlignment="1">
      <alignment vertical="center"/>
    </xf>
    <xf numFmtId="0" fontId="8" fillId="0" borderId="350" xfId="44" applyFont="1" applyFill="1" applyBorder="1" applyAlignment="1">
      <alignment vertical="center"/>
    </xf>
    <xf numFmtId="0" fontId="43" fillId="0" borderId="351" xfId="41" applyFont="1" applyFill="1" applyBorder="1" applyAlignment="1">
      <alignment horizontal="center" vertical="center"/>
    </xf>
    <xf numFmtId="0" fontId="22" fillId="48" borderId="352" xfId="41" applyFont="1" applyFill="1" applyBorder="1" applyAlignment="1">
      <alignment horizontal="left" vertical="center" wrapText="1"/>
    </xf>
    <xf numFmtId="49" fontId="7" fillId="0" borderId="352" xfId="41" applyNumberFormat="1" applyFont="1" applyFill="1" applyBorder="1" applyAlignment="1">
      <alignment horizontal="center" vertical="center"/>
    </xf>
    <xf numFmtId="0" fontId="8" fillId="0" borderId="352" xfId="41" applyFont="1" applyFill="1" applyBorder="1" applyAlignment="1">
      <alignment horizontal="center" vertical="center"/>
    </xf>
    <xf numFmtId="164" fontId="8" fillId="0" borderId="355" xfId="41" applyNumberFormat="1" applyFont="1" applyFill="1" applyBorder="1" applyAlignment="1">
      <alignment horizontal="center" vertical="center"/>
    </xf>
    <xf numFmtId="0" fontId="8" fillId="0" borderId="356" xfId="44" applyFont="1" applyBorder="1" applyAlignment="1">
      <alignment horizontal="center" vertical="center"/>
    </xf>
    <xf numFmtId="0" fontId="7" fillId="0" borderId="357" xfId="44" applyFont="1" applyBorder="1" applyAlignment="1">
      <alignment horizontal="center" vertical="center"/>
    </xf>
    <xf numFmtId="1" fontId="8" fillId="0" borderId="0" xfId="44" applyNumberFormat="1" applyFont="1" applyAlignment="1">
      <alignment vertical="center"/>
    </xf>
    <xf numFmtId="1" fontId="128" fillId="37" borderId="0" xfId="0" applyNumberFormat="1" applyFont="1" applyFill="1" applyAlignment="1">
      <alignment horizontal="left" vertical="center"/>
    </xf>
    <xf numFmtId="0" fontId="129" fillId="37" borderId="0" xfId="0" applyFont="1" applyFill="1" applyAlignment="1">
      <alignment horizontal="left" vertical="center"/>
    </xf>
    <xf numFmtId="0" fontId="131" fillId="37" borderId="0" xfId="0" applyFont="1" applyFill="1" applyAlignment="1">
      <alignment horizontal="left" vertical="center"/>
    </xf>
    <xf numFmtId="0" fontId="155" fillId="37" borderId="100" xfId="0" applyFont="1" applyFill="1" applyBorder="1" applyAlignment="1">
      <alignment horizontal="left" vertical="center"/>
    </xf>
    <xf numFmtId="0" fontId="135" fillId="37" borderId="0" xfId="0" applyFont="1" applyFill="1" applyAlignment="1">
      <alignment horizontal="left"/>
    </xf>
    <xf numFmtId="0" fontId="1" fillId="40" borderId="248" xfId="0" applyFont="1" applyFill="1" applyBorder="1" applyAlignment="1">
      <alignment horizontal="center" vertical="center" wrapText="1"/>
    </xf>
    <xf numFmtId="0" fontId="1" fillId="40" borderId="205" xfId="0" applyFont="1" applyFill="1" applyBorder="1" applyAlignment="1">
      <alignment horizontal="center" vertical="center" wrapText="1"/>
    </xf>
    <xf numFmtId="0" fontId="1" fillId="40" borderId="19" xfId="0" applyFont="1" applyFill="1" applyBorder="1" applyAlignment="1">
      <alignment horizontal="center" vertical="center" wrapText="1"/>
    </xf>
    <xf numFmtId="0" fontId="1" fillId="40" borderId="16" xfId="0" applyFont="1" applyFill="1" applyBorder="1" applyAlignment="1">
      <alignment horizontal="center" vertical="center" wrapText="1"/>
    </xf>
    <xf numFmtId="0" fontId="1" fillId="40" borderId="20" xfId="0" applyFont="1" applyFill="1" applyBorder="1" applyAlignment="1">
      <alignment horizontal="center" vertical="center" wrapText="1"/>
    </xf>
    <xf numFmtId="0" fontId="1" fillId="40" borderId="24" xfId="0" applyFont="1" applyFill="1" applyBorder="1" applyAlignment="1">
      <alignment horizontal="center" vertical="center" wrapText="1"/>
    </xf>
    <xf numFmtId="0" fontId="1" fillId="40" borderId="185" xfId="0" applyFont="1" applyFill="1" applyBorder="1" applyAlignment="1">
      <alignment horizontal="center" vertical="center" wrapText="1"/>
    </xf>
    <xf numFmtId="0" fontId="1" fillId="40" borderId="187" xfId="0" applyFont="1" applyFill="1" applyBorder="1" applyAlignment="1">
      <alignment horizontal="center" vertical="center" wrapText="1"/>
    </xf>
    <xf numFmtId="0" fontId="1" fillId="40" borderId="204" xfId="0" applyFont="1" applyFill="1" applyBorder="1" applyAlignment="1">
      <alignment horizontal="center" vertical="center"/>
    </xf>
    <xf numFmtId="0" fontId="1" fillId="40" borderId="168" xfId="0" applyFont="1" applyFill="1" applyBorder="1" applyAlignment="1">
      <alignment horizontal="center" vertical="center"/>
    </xf>
    <xf numFmtId="0" fontId="1" fillId="40" borderId="186" xfId="0" applyFont="1" applyFill="1" applyBorder="1" applyAlignment="1">
      <alignment horizontal="center" vertical="center"/>
    </xf>
    <xf numFmtId="0" fontId="1" fillId="40" borderId="156" xfId="0" applyFont="1" applyFill="1" applyBorder="1" applyAlignment="1">
      <alignment horizontal="center" vertical="center"/>
    </xf>
    <xf numFmtId="0" fontId="1" fillId="40" borderId="206" xfId="0" applyFont="1" applyFill="1" applyBorder="1" applyAlignment="1">
      <alignment horizontal="center" vertical="center" wrapText="1"/>
    </xf>
    <xf numFmtId="0" fontId="1" fillId="40" borderId="25" xfId="0" applyFont="1" applyFill="1" applyBorder="1" applyAlignment="1">
      <alignment horizontal="center" vertical="center" wrapText="1"/>
    </xf>
    <xf numFmtId="0" fontId="1" fillId="40" borderId="18" xfId="0" applyFont="1" applyFill="1" applyBorder="1" applyAlignment="1">
      <alignment horizontal="center" vertical="center"/>
    </xf>
    <xf numFmtId="0" fontId="1" fillId="40" borderId="19" xfId="0" applyFont="1" applyFill="1" applyBorder="1" applyAlignment="1">
      <alignment horizontal="center" vertical="center"/>
    </xf>
    <xf numFmtId="0" fontId="1" fillId="40" borderId="20" xfId="0" applyFont="1" applyFill="1" applyBorder="1" applyAlignment="1">
      <alignment horizontal="center" vertical="center"/>
    </xf>
    <xf numFmtId="0" fontId="132" fillId="37" borderId="0" xfId="0" applyFont="1" applyFill="1" applyAlignment="1">
      <alignment horizontal="left" vertical="center"/>
    </xf>
    <xf numFmtId="0" fontId="133" fillId="37" borderId="0" xfId="0" applyFont="1" applyFill="1" applyAlignment="1">
      <alignment horizontal="left" vertical="center"/>
    </xf>
    <xf numFmtId="0" fontId="124" fillId="37" borderId="0" xfId="0" applyFont="1" applyFill="1" applyBorder="1" applyAlignment="1">
      <alignment horizontal="center" vertical="center" wrapText="1"/>
    </xf>
    <xf numFmtId="0" fontId="125" fillId="37" borderId="0" xfId="0" applyFont="1" applyFill="1" applyBorder="1" applyAlignment="1">
      <alignment horizontal="center" vertical="center"/>
    </xf>
    <xf numFmtId="0" fontId="124" fillId="37" borderId="0" xfId="0" applyFont="1" applyFill="1" applyBorder="1" applyAlignment="1">
      <alignment horizontal="center" vertical="center"/>
    </xf>
    <xf numFmtId="0" fontId="121" fillId="37" borderId="0" xfId="0" applyFont="1" applyFill="1" applyBorder="1" applyAlignment="1">
      <alignment horizontal="left" vertical="center"/>
    </xf>
    <xf numFmtId="0" fontId="121" fillId="37" borderId="100" xfId="0" applyFont="1" applyFill="1" applyBorder="1" applyAlignment="1">
      <alignment horizontal="left" vertical="center"/>
    </xf>
    <xf numFmtId="0" fontId="146" fillId="21" borderId="0" xfId="0" applyFont="1" applyFill="1" applyAlignment="1">
      <alignment horizontal="center" vertical="center"/>
    </xf>
    <xf numFmtId="0" fontId="141" fillId="20" borderId="90" xfId="0" applyFont="1" applyFill="1" applyBorder="1" applyAlignment="1">
      <alignment horizontal="center" vertical="center"/>
    </xf>
    <xf numFmtId="0" fontId="141" fillId="20" borderId="58" xfId="0" applyFont="1" applyFill="1" applyBorder="1" applyAlignment="1">
      <alignment horizontal="center" vertical="center"/>
    </xf>
    <xf numFmtId="0" fontId="141" fillId="20" borderId="89" xfId="0" applyFont="1" applyFill="1" applyBorder="1" applyAlignment="1">
      <alignment horizontal="center" vertical="center"/>
    </xf>
    <xf numFmtId="0" fontId="147" fillId="21" borderId="0" xfId="0" applyFont="1" applyFill="1" applyBorder="1" applyAlignment="1">
      <alignment horizontal="center" vertical="center"/>
    </xf>
    <xf numFmtId="0" fontId="135" fillId="21" borderId="0" xfId="0" applyFont="1" applyFill="1" applyAlignment="1">
      <alignment horizontal="left"/>
    </xf>
    <xf numFmtId="0" fontId="146" fillId="21" borderId="0" xfId="0" applyFont="1" applyFill="1" applyBorder="1" applyAlignment="1">
      <alignment horizontal="center" vertical="center"/>
    </xf>
    <xf numFmtId="0" fontId="1" fillId="38" borderId="157" xfId="0" applyFont="1" applyFill="1" applyBorder="1" applyAlignment="1">
      <alignment horizontal="center" vertical="center" wrapText="1"/>
    </xf>
    <xf numFmtId="0" fontId="1" fillId="38" borderId="170" xfId="0" applyFont="1" applyFill="1" applyBorder="1" applyAlignment="1">
      <alignment horizontal="center" vertical="center" wrapText="1"/>
    </xf>
    <xf numFmtId="0" fontId="1" fillId="38" borderId="158" xfId="0" applyFont="1" applyFill="1" applyBorder="1" applyAlignment="1">
      <alignment horizontal="center" vertical="center" wrapText="1"/>
    </xf>
    <xf numFmtId="0" fontId="1" fillId="38" borderId="185" xfId="0" applyFont="1" applyFill="1" applyBorder="1" applyAlignment="1">
      <alignment horizontal="center" vertical="center" wrapText="1"/>
    </xf>
    <xf numFmtId="0" fontId="1" fillId="38" borderId="153" xfId="0" applyFont="1" applyFill="1" applyBorder="1" applyAlignment="1">
      <alignment horizontal="center" vertical="center" wrapText="1"/>
    </xf>
    <xf numFmtId="0" fontId="1" fillId="38" borderId="187" xfId="0" applyFont="1" applyFill="1" applyBorder="1" applyAlignment="1">
      <alignment horizontal="center" vertical="center" wrapText="1"/>
    </xf>
    <xf numFmtId="0" fontId="141" fillId="23" borderId="90" xfId="0" applyFont="1" applyFill="1" applyBorder="1" applyAlignment="1">
      <alignment horizontal="center" vertical="center"/>
    </xf>
    <xf numFmtId="0" fontId="141" fillId="23" borderId="58" xfId="0" applyFont="1" applyFill="1" applyBorder="1" applyAlignment="1">
      <alignment horizontal="center" vertical="center"/>
    </xf>
    <xf numFmtId="0" fontId="141" fillId="23" borderId="89" xfId="0" applyFont="1" applyFill="1" applyBorder="1" applyAlignment="1">
      <alignment horizontal="center" vertical="center"/>
    </xf>
    <xf numFmtId="0" fontId="159" fillId="26" borderId="0" xfId="0" applyFont="1" applyFill="1" applyBorder="1" applyAlignment="1">
      <alignment horizontal="center" vertical="center"/>
    </xf>
    <xf numFmtId="0" fontId="135" fillId="26" borderId="0" xfId="0" applyFont="1" applyFill="1" applyAlignment="1">
      <alignment horizontal="left"/>
    </xf>
    <xf numFmtId="0" fontId="158" fillId="26" borderId="0" xfId="0" applyFont="1" applyFill="1" applyAlignment="1">
      <alignment horizontal="center" vertical="center"/>
    </xf>
    <xf numFmtId="0" fontId="158" fillId="26" borderId="0" xfId="0" applyFont="1" applyFill="1" applyBorder="1" applyAlignment="1">
      <alignment horizontal="center" vertical="center"/>
    </xf>
    <xf numFmtId="0" fontId="1" fillId="23" borderId="185" xfId="0" applyFont="1" applyFill="1" applyBorder="1" applyAlignment="1">
      <alignment horizontal="center" vertical="center" wrapText="1"/>
    </xf>
    <xf numFmtId="0" fontId="1" fillId="23" borderId="153" xfId="0" applyFont="1" applyFill="1" applyBorder="1" applyAlignment="1">
      <alignment horizontal="center" vertical="center" wrapText="1"/>
    </xf>
    <xf numFmtId="0" fontId="1" fillId="23" borderId="187" xfId="0" applyFont="1" applyFill="1" applyBorder="1" applyAlignment="1">
      <alignment horizontal="center" vertical="center" wrapText="1"/>
    </xf>
    <xf numFmtId="0" fontId="1" fillId="23" borderId="157" xfId="0" applyFont="1" applyFill="1" applyBorder="1" applyAlignment="1">
      <alignment horizontal="center" vertical="center" wrapText="1"/>
    </xf>
    <xf numFmtId="0" fontId="1" fillId="23" borderId="170" xfId="0" applyFont="1" applyFill="1" applyBorder="1" applyAlignment="1">
      <alignment horizontal="center" vertical="center" wrapText="1"/>
    </xf>
    <xf numFmtId="0" fontId="1" fillId="23" borderId="158" xfId="0" applyFont="1" applyFill="1" applyBorder="1" applyAlignment="1">
      <alignment horizontal="center" vertical="center" wrapText="1"/>
    </xf>
    <xf numFmtId="0" fontId="141" fillId="35" borderId="90" xfId="0" applyFont="1" applyFill="1" applyBorder="1" applyAlignment="1">
      <alignment horizontal="center" vertical="center"/>
    </xf>
    <xf numFmtId="0" fontId="141" fillId="35" borderId="58" xfId="0" applyFont="1" applyFill="1" applyBorder="1" applyAlignment="1">
      <alignment horizontal="center" vertical="center"/>
    </xf>
    <xf numFmtId="0" fontId="141" fillId="35" borderId="89" xfId="0" applyFont="1" applyFill="1" applyBorder="1" applyAlignment="1">
      <alignment horizontal="center" vertical="center"/>
    </xf>
    <xf numFmtId="0" fontId="151" fillId="33" borderId="0" xfId="0" applyFont="1" applyFill="1" applyAlignment="1">
      <alignment horizontal="center" vertical="center"/>
    </xf>
    <xf numFmtId="0" fontId="135" fillId="33" borderId="0" xfId="0" applyFont="1" applyFill="1" applyAlignment="1">
      <alignment horizontal="left"/>
    </xf>
    <xf numFmtId="0" fontId="151" fillId="33" borderId="0" xfId="0" applyFont="1" applyFill="1" applyBorder="1" applyAlignment="1">
      <alignment horizontal="center" vertical="center"/>
    </xf>
    <xf numFmtId="0" fontId="1" fillId="35" borderId="185" xfId="0" applyFont="1" applyFill="1" applyBorder="1" applyAlignment="1">
      <alignment horizontal="center" vertical="center" wrapText="1"/>
    </xf>
    <xf numFmtId="0" fontId="1" fillId="35" borderId="153" xfId="0" applyFont="1" applyFill="1" applyBorder="1" applyAlignment="1">
      <alignment horizontal="center" vertical="center" wrapText="1"/>
    </xf>
    <xf numFmtId="0" fontId="1" fillId="35" borderId="187" xfId="0" applyFont="1" applyFill="1" applyBorder="1" applyAlignment="1">
      <alignment horizontal="center" vertical="center" wrapText="1"/>
    </xf>
    <xf numFmtId="0" fontId="1" fillId="35" borderId="157" xfId="0" applyFont="1" applyFill="1" applyBorder="1" applyAlignment="1">
      <alignment horizontal="center" vertical="center" wrapText="1"/>
    </xf>
    <xf numFmtId="0" fontId="1" fillId="35" borderId="170" xfId="0" applyFont="1" applyFill="1" applyBorder="1" applyAlignment="1">
      <alignment horizontal="center" vertical="center" wrapText="1"/>
    </xf>
    <xf numFmtId="0" fontId="1" fillId="35" borderId="158" xfId="0" applyFont="1" applyFill="1" applyBorder="1" applyAlignment="1">
      <alignment horizontal="center" vertical="center" wrapText="1"/>
    </xf>
    <xf numFmtId="0" fontId="7" fillId="27" borderId="18" xfId="0" applyFont="1" applyFill="1" applyBorder="1" applyAlignment="1">
      <alignment horizontal="center" vertical="center" wrapText="1"/>
    </xf>
    <xf numFmtId="0" fontId="7" fillId="27" borderId="21" xfId="0" applyFont="1" applyFill="1" applyBorder="1" applyAlignment="1">
      <alignment horizontal="center" vertical="center" wrapText="1"/>
    </xf>
    <xf numFmtId="0" fontId="7" fillId="27" borderId="23" xfId="0" applyFont="1" applyFill="1" applyBorder="1" applyAlignment="1">
      <alignment horizontal="center" vertical="center" wrapText="1"/>
    </xf>
    <xf numFmtId="0" fontId="7" fillId="0" borderId="90" xfId="41" applyFont="1" applyFill="1" applyBorder="1" applyAlignment="1">
      <alignment horizontal="center"/>
    </xf>
    <xf numFmtId="0" fontId="7" fillId="0" borderId="89" xfId="41" applyFont="1" applyFill="1" applyBorder="1" applyAlignment="1">
      <alignment horizontal="center"/>
    </xf>
    <xf numFmtId="0" fontId="7" fillId="0" borderId="179" xfId="41" applyFont="1" applyFill="1" applyBorder="1" applyAlignment="1">
      <alignment horizontal="center"/>
    </xf>
    <xf numFmtId="0" fontId="7" fillId="0" borderId="180" xfId="41" applyFont="1" applyFill="1" applyBorder="1" applyAlignment="1">
      <alignment horizontal="center"/>
    </xf>
    <xf numFmtId="0" fontId="167" fillId="0" borderId="0" xfId="0" applyFont="1" applyAlignment="1">
      <alignment horizontal="center"/>
    </xf>
    <xf numFmtId="0" fontId="168" fillId="0" borderId="0" xfId="0" applyFont="1" applyAlignment="1">
      <alignment horizontal="center"/>
    </xf>
    <xf numFmtId="0" fontId="169" fillId="0" borderId="0" xfId="0" applyFont="1" applyFill="1" applyBorder="1" applyAlignment="1">
      <alignment horizontal="center"/>
    </xf>
    <xf numFmtId="0" fontId="171" fillId="0" borderId="0" xfId="0" applyFont="1" applyAlignment="1">
      <alignment horizontal="center" vertical="center"/>
    </xf>
    <xf numFmtId="0" fontId="35" fillId="0" borderId="100" xfId="0" applyFont="1" applyBorder="1" applyAlignment="1">
      <alignment horizontal="center" vertical="center"/>
    </xf>
    <xf numFmtId="0" fontId="28" fillId="0" borderId="249" xfId="44" applyFont="1" applyFill="1" applyBorder="1" applyAlignment="1">
      <alignment horizontal="center" vertical="center"/>
    </xf>
    <xf numFmtId="0" fontId="52" fillId="0" borderId="252" xfId="44" applyFont="1" applyFill="1" applyBorder="1" applyAlignment="1">
      <alignment horizontal="center" vertical="center"/>
    </xf>
    <xf numFmtId="0" fontId="52" fillId="0" borderId="254" xfId="44" applyFont="1" applyFill="1" applyBorder="1" applyAlignment="1">
      <alignment horizontal="center" vertical="center"/>
    </xf>
    <xf numFmtId="0" fontId="7" fillId="0" borderId="290" xfId="44" applyFont="1" applyFill="1" applyBorder="1" applyAlignment="1">
      <alignment horizontal="center" vertical="center" wrapText="1"/>
    </xf>
    <xf numFmtId="0" fontId="15" fillId="35" borderId="295" xfId="44" applyFont="1" applyFill="1" applyBorder="1" applyAlignment="1">
      <alignment horizontal="center" vertical="center" wrapText="1"/>
    </xf>
    <xf numFmtId="0" fontId="15" fillId="35" borderId="180" xfId="44" applyFont="1" applyFill="1" applyBorder="1" applyAlignment="1">
      <alignment horizontal="center" vertical="center" wrapText="1"/>
    </xf>
    <xf numFmtId="0" fontId="7" fillId="0" borderId="298" xfId="44" applyFont="1" applyFill="1" applyBorder="1" applyAlignment="1">
      <alignment horizontal="center" vertical="center" wrapText="1"/>
    </xf>
    <xf numFmtId="0" fontId="28" fillId="0" borderId="302" xfId="44" applyFont="1" applyFill="1" applyBorder="1" applyAlignment="1">
      <alignment horizontal="center" vertical="center" wrapText="1"/>
    </xf>
    <xf numFmtId="0" fontId="28" fillId="0" borderId="47" xfId="44" applyFont="1" applyFill="1" applyBorder="1" applyAlignment="1">
      <alignment horizontal="center" vertical="center" wrapText="1"/>
    </xf>
    <xf numFmtId="0" fontId="7" fillId="0" borderId="256" xfId="41" applyFont="1" applyFill="1" applyBorder="1" applyAlignment="1">
      <alignment horizontal="center" vertical="center" wrapText="1"/>
    </xf>
    <xf numFmtId="0" fontId="7" fillId="0" borderId="23" xfId="41" applyFont="1" applyFill="1" applyBorder="1" applyAlignment="1">
      <alignment horizontal="center" vertical="center" wrapText="1"/>
    </xf>
    <xf numFmtId="0" fontId="7" fillId="0" borderId="268" xfId="41" applyFont="1" applyFill="1" applyBorder="1" applyAlignment="1">
      <alignment horizontal="center" vertical="center"/>
    </xf>
    <xf numFmtId="0" fontId="7" fillId="0" borderId="270" xfId="41" applyFont="1" applyFill="1" applyBorder="1" applyAlignment="1">
      <alignment horizontal="center" vertical="center"/>
    </xf>
    <xf numFmtId="0" fontId="7" fillId="0" borderId="212" xfId="44" applyFont="1" applyFill="1" applyBorder="1" applyAlignment="1">
      <alignment horizontal="center" vertical="center" wrapText="1"/>
    </xf>
    <xf numFmtId="0" fontId="7" fillId="8" borderId="274" xfId="44" applyFont="1" applyFill="1" applyBorder="1" applyAlignment="1">
      <alignment horizontal="center" vertical="center" wrapText="1"/>
    </xf>
    <xf numFmtId="0" fontId="7" fillId="8" borderId="180" xfId="44" applyFont="1" applyFill="1" applyBorder="1" applyAlignment="1">
      <alignment horizontal="center" vertical="center" wrapText="1"/>
    </xf>
    <xf numFmtId="0" fontId="7" fillId="0" borderId="275" xfId="44" applyFont="1" applyFill="1" applyBorder="1" applyAlignment="1">
      <alignment horizontal="center" vertical="center" wrapText="1"/>
    </xf>
    <xf numFmtId="0" fontId="7" fillId="0" borderId="280" xfId="44" applyFont="1" applyFill="1" applyBorder="1" applyAlignment="1">
      <alignment horizontal="center" vertical="center" wrapText="1"/>
    </xf>
    <xf numFmtId="0" fontId="7" fillId="0" borderId="281" xfId="44" applyFont="1" applyFill="1" applyBorder="1" applyAlignment="1">
      <alignment horizontal="center" vertical="center" wrapText="1"/>
    </xf>
    <xf numFmtId="0" fontId="28" fillId="30" borderId="283" xfId="44" applyFont="1" applyFill="1" applyBorder="1" applyAlignment="1">
      <alignment horizontal="center" vertical="center"/>
    </xf>
    <xf numFmtId="0" fontId="28" fillId="30" borderId="284" xfId="44" applyFont="1" applyFill="1" applyBorder="1" applyAlignment="1">
      <alignment horizontal="center" vertical="center"/>
    </xf>
    <xf numFmtId="0" fontId="7" fillId="0" borderId="285" xfId="41" applyFont="1" applyFill="1" applyBorder="1" applyAlignment="1">
      <alignment horizontal="center" vertical="center" wrapText="1"/>
    </xf>
    <xf numFmtId="0" fontId="28" fillId="0" borderId="286" xfId="41" applyFont="1" applyFill="1" applyBorder="1" applyAlignment="1">
      <alignment horizontal="center" vertical="center"/>
    </xf>
    <xf numFmtId="0" fontId="28" fillId="0" borderId="287" xfId="41" applyFont="1" applyFill="1" applyBorder="1" applyAlignment="1">
      <alignment horizontal="center" vertical="center"/>
    </xf>
    <xf numFmtId="0" fontId="28" fillId="0" borderId="288" xfId="41" applyFont="1" applyFill="1" applyBorder="1" applyAlignment="1">
      <alignment horizontal="center" vertical="center"/>
    </xf>
    <xf numFmtId="0" fontId="7" fillId="0" borderId="289" xfId="41" applyFont="1" applyFill="1" applyBorder="1" applyAlignment="1">
      <alignment horizontal="center" vertical="center"/>
    </xf>
    <xf numFmtId="0" fontId="7" fillId="0" borderId="291" xfId="41" applyFont="1" applyFill="1" applyBorder="1" applyAlignment="1">
      <alignment horizontal="center" vertical="center"/>
    </xf>
    <xf numFmtId="0" fontId="28" fillId="19" borderId="29" xfId="44" applyFont="1" applyFill="1" applyBorder="1" applyAlignment="1">
      <alignment horizontal="center" vertical="center"/>
    </xf>
    <xf numFmtId="0" fontId="28" fillId="19" borderId="0" xfId="44" applyFont="1" applyFill="1" applyBorder="1" applyAlignment="1">
      <alignment horizontal="center" vertical="center"/>
    </xf>
    <xf numFmtId="0" fontId="7" fillId="0" borderId="264" xfId="41" applyFont="1" applyFill="1" applyBorder="1" applyAlignment="1">
      <alignment horizontal="center" vertical="center" wrapText="1"/>
    </xf>
    <xf numFmtId="0" fontId="7" fillId="0" borderId="269" xfId="41" applyFont="1" applyFill="1" applyBorder="1" applyAlignment="1">
      <alignment horizontal="center" vertical="center" wrapText="1"/>
    </xf>
    <xf numFmtId="0" fontId="28" fillId="0" borderId="265" xfId="41" applyFont="1" applyFill="1" applyBorder="1" applyAlignment="1">
      <alignment horizontal="center" vertical="center"/>
    </xf>
    <xf numFmtId="0" fontId="28" fillId="0" borderId="266" xfId="41" applyFont="1" applyFill="1" applyBorder="1" applyAlignment="1">
      <alignment horizontal="center" vertical="center"/>
    </xf>
    <xf numFmtId="0" fontId="28" fillId="0" borderId="267" xfId="41" applyFont="1" applyFill="1" applyBorder="1" applyAlignment="1">
      <alignment horizontal="center" vertical="center"/>
    </xf>
    <xf numFmtId="0" fontId="171" fillId="0" borderId="0" xfId="44" applyFont="1" applyFill="1" applyAlignment="1">
      <alignment horizontal="center" vertical="center"/>
    </xf>
    <xf numFmtId="0" fontId="28" fillId="19" borderId="263" xfId="44" applyFont="1" applyFill="1" applyBorder="1" applyAlignment="1">
      <alignment horizontal="center" vertical="center"/>
    </xf>
    <xf numFmtId="0" fontId="28" fillId="19" borderId="34" xfId="44" applyFont="1" applyFill="1" applyBorder="1" applyAlignment="1">
      <alignment horizontal="center" vertical="center"/>
    </xf>
    <xf numFmtId="0" fontId="7" fillId="0" borderId="211" xfId="41" applyFont="1" applyFill="1" applyBorder="1" applyAlignment="1">
      <alignment horizontal="center" vertical="center" wrapText="1"/>
    </xf>
    <xf numFmtId="0" fontId="28" fillId="0" borderId="215" xfId="41" applyFont="1" applyFill="1" applyBorder="1" applyAlignment="1">
      <alignment horizontal="center" vertical="center"/>
    </xf>
    <xf numFmtId="0" fontId="28" fillId="0" borderId="216" xfId="41" applyFont="1" applyFill="1" applyBorder="1" applyAlignment="1">
      <alignment horizontal="center" vertical="center"/>
    </xf>
    <xf numFmtId="0" fontId="28" fillId="0" borderId="217" xfId="41" applyFont="1" applyFill="1" applyBorder="1" applyAlignment="1">
      <alignment horizontal="center" vertical="center"/>
    </xf>
    <xf numFmtId="0" fontId="7" fillId="0" borderId="218" xfId="41" applyFont="1" applyFill="1" applyBorder="1" applyAlignment="1">
      <alignment horizontal="center" vertical="center"/>
    </xf>
    <xf numFmtId="0" fontId="7" fillId="0" borderId="219" xfId="41" applyFont="1" applyFill="1" applyBorder="1" applyAlignment="1">
      <alignment horizontal="center" vertical="center"/>
    </xf>
    <xf numFmtId="0" fontId="28" fillId="47" borderId="249" xfId="44" applyFont="1" applyFill="1" applyBorder="1" applyAlignment="1">
      <alignment horizontal="center" vertical="center"/>
    </xf>
    <xf numFmtId="0" fontId="52" fillId="47" borderId="252" xfId="44" applyFont="1" applyFill="1" applyBorder="1" applyAlignment="1">
      <alignment horizontal="center" vertical="center"/>
    </xf>
    <xf numFmtId="0" fontId="52" fillId="47" borderId="254" xfId="44" applyFont="1" applyFill="1" applyBorder="1" applyAlignment="1">
      <alignment horizontal="center" vertical="center"/>
    </xf>
    <xf numFmtId="0" fontId="7" fillId="47" borderId="212" xfId="44" applyFont="1" applyFill="1" applyBorder="1" applyAlignment="1">
      <alignment horizontal="center" vertical="center" wrapText="1"/>
    </xf>
    <xf numFmtId="0" fontId="184" fillId="47" borderId="25" xfId="44" applyFont="1" applyFill="1" applyBorder="1" applyAlignment="1">
      <alignment horizontal="center" vertical="center"/>
    </xf>
    <xf numFmtId="0" fontId="184" fillId="47" borderId="205" xfId="44" applyFont="1" applyFill="1" applyBorder="1" applyAlignment="1">
      <alignment horizontal="center" vertical="center"/>
    </xf>
    <xf numFmtId="0" fontId="8" fillId="48" borderId="340" xfId="41" applyFont="1" applyFill="1" applyBorder="1" applyAlignment="1">
      <alignment horizontal="center" vertical="center"/>
    </xf>
    <xf numFmtId="0" fontId="8" fillId="48" borderId="341" xfId="41" applyFont="1" applyFill="1" applyBorder="1" applyAlignment="1">
      <alignment horizontal="center" vertical="center"/>
    </xf>
    <xf numFmtId="0" fontId="8" fillId="48" borderId="177" xfId="41" applyFont="1" applyFill="1" applyBorder="1" applyAlignment="1">
      <alignment horizontal="center" vertical="center"/>
    </xf>
    <xf numFmtId="0" fontId="8" fillId="48" borderId="178" xfId="41" applyFont="1" applyFill="1" applyBorder="1" applyAlignment="1">
      <alignment horizontal="center" vertical="center"/>
    </xf>
    <xf numFmtId="0" fontId="8" fillId="48" borderId="353" xfId="41" applyFont="1" applyFill="1" applyBorder="1" applyAlignment="1">
      <alignment horizontal="center" vertical="center"/>
    </xf>
    <xf numFmtId="0" fontId="8" fillId="48" borderId="354" xfId="41" applyFont="1" applyFill="1" applyBorder="1" applyAlignment="1">
      <alignment horizontal="center" vertical="center"/>
    </xf>
    <xf numFmtId="0" fontId="7" fillId="38" borderId="163" xfId="44" applyFont="1" applyFill="1" applyBorder="1" applyAlignment="1">
      <alignment horizontal="center" vertical="center" wrapText="1"/>
    </xf>
    <xf numFmtId="0" fontId="7" fillId="38" borderId="176" xfId="44" applyFont="1" applyFill="1" applyBorder="1" applyAlignment="1">
      <alignment horizontal="center" vertical="center" wrapText="1"/>
    </xf>
    <xf numFmtId="0" fontId="7" fillId="38" borderId="17" xfId="44" applyFont="1" applyFill="1" applyBorder="1" applyAlignment="1">
      <alignment horizontal="center" vertical="center" wrapText="1"/>
    </xf>
    <xf numFmtId="0" fontId="28" fillId="25" borderId="1" xfId="44" applyFont="1" applyFill="1" applyBorder="1" applyAlignment="1">
      <alignment horizontal="center" vertical="center" wrapText="1"/>
    </xf>
    <xf numFmtId="0" fontId="7" fillId="38" borderId="1" xfId="44" applyFont="1" applyFill="1" applyBorder="1" applyAlignment="1">
      <alignment horizontal="center" vertical="center" wrapText="1"/>
    </xf>
    <xf numFmtId="0" fontId="7" fillId="38" borderId="299" xfId="44" applyFont="1" applyFill="1" applyBorder="1" applyAlignment="1">
      <alignment horizontal="center" vertical="center" wrapText="1"/>
    </xf>
    <xf numFmtId="0" fontId="28" fillId="46" borderId="302" xfId="44" applyFont="1" applyFill="1" applyBorder="1" applyAlignment="1">
      <alignment horizontal="center" vertical="center" wrapText="1"/>
    </xf>
    <xf numFmtId="0" fontId="28" fillId="46" borderId="47" xfId="44" applyFont="1" applyFill="1" applyBorder="1" applyAlignment="1">
      <alignment horizontal="center" vertical="center" wrapText="1"/>
    </xf>
    <xf numFmtId="0" fontId="7" fillId="47" borderId="256" xfId="41" applyFont="1" applyFill="1" applyBorder="1" applyAlignment="1">
      <alignment horizontal="center" vertical="center" wrapText="1"/>
    </xf>
    <xf numFmtId="0" fontId="7" fillId="47" borderId="23" xfId="41" applyFont="1" applyFill="1" applyBorder="1" applyAlignment="1">
      <alignment horizontal="center" vertical="center" wrapText="1"/>
    </xf>
    <xf numFmtId="0" fontId="28" fillId="25" borderId="283" xfId="44" applyFont="1" applyFill="1" applyBorder="1" applyAlignment="1">
      <alignment horizontal="center" vertical="center"/>
    </xf>
    <xf numFmtId="0" fontId="28" fillId="25" borderId="284" xfId="44" applyFont="1" applyFill="1" applyBorder="1" applyAlignment="1">
      <alignment horizontal="center" vertical="center"/>
    </xf>
    <xf numFmtId="0" fontId="7" fillId="20" borderId="285" xfId="41" applyFont="1" applyFill="1" applyBorder="1" applyAlignment="1">
      <alignment horizontal="center" vertical="center" wrapText="1"/>
    </xf>
    <xf numFmtId="0" fontId="7" fillId="20" borderId="23" xfId="41" applyFont="1" applyFill="1" applyBorder="1" applyAlignment="1">
      <alignment horizontal="center" vertical="center" wrapText="1"/>
    </xf>
    <xf numFmtId="0" fontId="28" fillId="20" borderId="286" xfId="41" applyFont="1" applyFill="1" applyBorder="1" applyAlignment="1">
      <alignment horizontal="center" vertical="center"/>
    </xf>
    <xf numFmtId="0" fontId="28" fillId="20" borderId="287" xfId="41" applyFont="1" applyFill="1" applyBorder="1" applyAlignment="1">
      <alignment horizontal="center" vertical="center"/>
    </xf>
    <xf numFmtId="0" fontId="28" fillId="20" borderId="288" xfId="41" applyFont="1" applyFill="1" applyBorder="1" applyAlignment="1">
      <alignment horizontal="center" vertical="center"/>
    </xf>
    <xf numFmtId="0" fontId="7" fillId="20" borderId="289" xfId="41" applyFont="1" applyFill="1" applyBorder="1" applyAlignment="1">
      <alignment horizontal="center" vertical="center"/>
    </xf>
    <xf numFmtId="0" fontId="7" fillId="20" borderId="291" xfId="41" applyFont="1" applyFill="1" applyBorder="1" applyAlignment="1">
      <alignment horizontal="center" vertical="center"/>
    </xf>
    <xf numFmtId="0" fontId="7" fillId="38" borderId="175" xfId="44" applyFont="1" applyFill="1" applyBorder="1" applyAlignment="1">
      <alignment horizontal="center" vertical="center" wrapText="1"/>
    </xf>
    <xf numFmtId="0" fontId="7" fillId="38" borderId="178" xfId="44" applyFont="1" applyFill="1" applyBorder="1" applyAlignment="1">
      <alignment horizontal="center" vertical="center" wrapText="1"/>
    </xf>
    <xf numFmtId="0" fontId="7" fillId="38" borderId="181" xfId="44" applyFont="1" applyFill="1" applyBorder="1" applyAlignment="1">
      <alignment horizontal="center" vertical="center" wrapText="1"/>
    </xf>
    <xf numFmtId="0" fontId="7" fillId="40" borderId="268" xfId="41" applyFont="1" applyFill="1" applyBorder="1" applyAlignment="1">
      <alignment horizontal="center" vertical="center"/>
    </xf>
    <xf numFmtId="0" fontId="7" fillId="40" borderId="270" xfId="41" applyFont="1" applyFill="1" applyBorder="1" applyAlignment="1">
      <alignment horizontal="center" vertical="center"/>
    </xf>
    <xf numFmtId="0" fontId="7" fillId="40" borderId="212" xfId="44" applyFont="1" applyFill="1" applyBorder="1" applyAlignment="1">
      <alignment horizontal="center" vertical="center" wrapText="1"/>
    </xf>
    <xf numFmtId="0" fontId="28" fillId="39" borderId="1" xfId="44" applyFont="1" applyFill="1" applyBorder="1" applyAlignment="1">
      <alignment horizontal="center" vertical="center" wrapText="1"/>
    </xf>
    <xf numFmtId="0" fontId="7" fillId="40" borderId="1" xfId="44" applyFont="1" applyFill="1" applyBorder="1" applyAlignment="1">
      <alignment horizontal="center" vertical="center" wrapText="1"/>
    </xf>
    <xf numFmtId="0" fontId="7" fillId="40" borderId="324" xfId="44" applyFont="1" applyFill="1" applyBorder="1" applyAlignment="1">
      <alignment horizontal="center" vertical="center" wrapText="1"/>
    </xf>
    <xf numFmtId="0" fontId="28" fillId="39" borderId="1" xfId="44" applyFont="1" applyFill="1" applyBorder="1" applyAlignment="1">
      <alignment horizontal="center" vertical="center"/>
    </xf>
    <xf numFmtId="0" fontId="7" fillId="40" borderId="211" xfId="41" applyFont="1" applyFill="1" applyBorder="1" applyAlignment="1">
      <alignment horizontal="center" vertical="center" wrapText="1"/>
    </xf>
    <xf numFmtId="0" fontId="7" fillId="40" borderId="23" xfId="41" applyFont="1" applyFill="1" applyBorder="1" applyAlignment="1">
      <alignment horizontal="center" vertical="center" wrapText="1"/>
    </xf>
    <xf numFmtId="0" fontId="28" fillId="40" borderId="265" xfId="41" applyFont="1" applyFill="1" applyBorder="1" applyAlignment="1">
      <alignment horizontal="center" vertical="center"/>
    </xf>
    <xf numFmtId="0" fontId="28" fillId="40" borderId="266" xfId="41" applyFont="1" applyFill="1" applyBorder="1" applyAlignment="1">
      <alignment horizontal="center" vertical="center"/>
    </xf>
    <xf numFmtId="0" fontId="28" fillId="40" borderId="267" xfId="41" applyFont="1" applyFill="1" applyBorder="1" applyAlignment="1">
      <alignment horizontal="center" vertical="center"/>
    </xf>
    <xf numFmtId="14" fontId="171" fillId="0" borderId="0" xfId="44" applyNumberFormat="1" applyFont="1" applyFill="1" applyAlignment="1">
      <alignment horizontal="center" vertical="center"/>
    </xf>
    <xf numFmtId="0" fontId="28" fillId="39" borderId="263" xfId="44" applyFont="1" applyFill="1" applyBorder="1" applyAlignment="1">
      <alignment horizontal="center" vertical="center"/>
    </xf>
    <xf numFmtId="0" fontId="28" fillId="39" borderId="34" xfId="44" applyFont="1" applyFill="1" applyBorder="1" applyAlignment="1">
      <alignment horizontal="center" vertical="center"/>
    </xf>
    <xf numFmtId="0" fontId="28" fillId="40" borderId="215" xfId="41" applyFont="1" applyFill="1" applyBorder="1" applyAlignment="1">
      <alignment horizontal="center" vertical="center"/>
    </xf>
    <xf numFmtId="0" fontId="28" fillId="40" borderId="216" xfId="41" applyFont="1" applyFill="1" applyBorder="1" applyAlignment="1">
      <alignment horizontal="center" vertical="center"/>
    </xf>
    <xf numFmtId="0" fontId="28" fillId="40" borderId="217" xfId="41" applyFont="1" applyFill="1" applyBorder="1" applyAlignment="1">
      <alignment horizontal="center" vertical="center"/>
    </xf>
    <xf numFmtId="0" fontId="7" fillId="40" borderId="218" xfId="41" applyFont="1" applyFill="1" applyBorder="1" applyAlignment="1">
      <alignment horizontal="center" vertical="center"/>
    </xf>
    <xf numFmtId="0" fontId="7" fillId="40" borderId="219" xfId="41" applyFont="1" applyFill="1" applyBorder="1" applyAlignment="1">
      <alignment horizontal="center" vertical="center"/>
    </xf>
    <xf numFmtId="0" fontId="89" fillId="0" borderId="21" xfId="0" applyFont="1" applyBorder="1" applyAlignment="1">
      <alignment horizontal="center" vertical="center" textRotation="90"/>
    </xf>
    <xf numFmtId="0" fontId="0" fillId="0" borderId="21" xfId="0" applyBorder="1" applyAlignment="1">
      <alignment horizontal="center" vertical="center" textRotation="90"/>
    </xf>
    <xf numFmtId="0" fontId="0" fillId="0" borderId="23" xfId="0" applyBorder="1" applyAlignment="1">
      <alignment horizontal="center" vertical="center" textRotation="90"/>
    </xf>
    <xf numFmtId="49" fontId="93" fillId="2" borderId="199" xfId="0" applyNumberFormat="1" applyFont="1" applyFill="1" applyBorder="1" applyAlignment="1">
      <alignment horizontal="left" vertical="center"/>
    </xf>
    <xf numFmtId="0" fontId="94" fillId="2" borderId="92" xfId="0" applyFont="1" applyFill="1" applyBorder="1" applyAlignment="1">
      <alignment horizontal="left" vertical="center"/>
    </xf>
    <xf numFmtId="49" fontId="71" fillId="10" borderId="199" xfId="0" applyNumberFormat="1" applyFont="1" applyFill="1" applyBorder="1" applyAlignment="1">
      <alignment horizontal="left" vertical="center"/>
    </xf>
    <xf numFmtId="0" fontId="95" fillId="10" borderId="92" xfId="0" applyFont="1" applyFill="1" applyBorder="1" applyAlignment="1">
      <alignment horizontal="left" vertical="center"/>
    </xf>
    <xf numFmtId="49" fontId="62" fillId="0" borderId="230" xfId="0" applyNumberFormat="1" applyFont="1" applyFill="1" applyBorder="1" applyAlignment="1">
      <alignment horizontal="center" vertical="center" wrapText="1"/>
    </xf>
    <xf numFmtId="49" fontId="62" fillId="0" borderId="232" xfId="0" applyNumberFormat="1" applyFont="1" applyFill="1" applyBorder="1" applyAlignment="1">
      <alignment horizontal="center" vertical="center" wrapText="1"/>
    </xf>
    <xf numFmtId="49" fontId="62" fillId="0" borderId="233" xfId="0" applyNumberFormat="1" applyFont="1" applyFill="1" applyBorder="1" applyAlignment="1">
      <alignment horizontal="center" vertical="center" wrapText="1"/>
    </xf>
    <xf numFmtId="49" fontId="62" fillId="0" borderId="234" xfId="0" applyNumberFormat="1" applyFont="1" applyFill="1" applyBorder="1" applyAlignment="1">
      <alignment horizontal="center" vertical="center" wrapText="1"/>
    </xf>
    <xf numFmtId="49" fontId="62" fillId="0" borderId="235" xfId="0" applyNumberFormat="1" applyFont="1" applyFill="1" applyBorder="1" applyAlignment="1">
      <alignment horizontal="center" vertical="center" wrapText="1"/>
    </xf>
    <xf numFmtId="49" fontId="88" fillId="9" borderId="21" xfId="0" applyNumberFormat="1" applyFont="1" applyFill="1" applyBorder="1" applyAlignment="1">
      <alignment horizontal="left" vertical="center"/>
    </xf>
    <xf numFmtId="49" fontId="90" fillId="9" borderId="21" xfId="0" applyNumberFormat="1" applyFont="1" applyFill="1" applyBorder="1" applyAlignment="1">
      <alignment horizontal="left" vertical="center"/>
    </xf>
    <xf numFmtId="49" fontId="91" fillId="10" borderId="21" xfId="0" applyNumberFormat="1" applyFont="1" applyFill="1" applyBorder="1" applyAlignment="1">
      <alignment horizontal="left" vertical="center"/>
    </xf>
    <xf numFmtId="49" fontId="34" fillId="10" borderId="21" xfId="0" applyNumberFormat="1" applyFont="1" applyFill="1" applyBorder="1" applyAlignment="1">
      <alignment horizontal="left" vertical="center"/>
    </xf>
    <xf numFmtId="0" fontId="83" fillId="0" borderId="0" xfId="0" applyFont="1" applyAlignment="1">
      <alignment horizontal="left" vertical="center"/>
    </xf>
    <xf numFmtId="16" fontId="92" fillId="0" borderId="236" xfId="0" applyNumberFormat="1" applyFont="1" applyFill="1" applyBorder="1" applyAlignment="1">
      <alignment horizontal="center" vertical="center"/>
    </xf>
    <xf numFmtId="16" fontId="92" fillId="0" borderId="170" xfId="0" applyNumberFormat="1" applyFont="1" applyFill="1" applyBorder="1" applyAlignment="1">
      <alignment horizontal="center" vertical="center"/>
    </xf>
    <xf numFmtId="16" fontId="92" fillId="0" borderId="237" xfId="0" applyNumberFormat="1" applyFont="1" applyFill="1" applyBorder="1" applyAlignment="1">
      <alignment horizontal="center" vertical="center"/>
    </xf>
    <xf numFmtId="16" fontId="92" fillId="0" borderId="13" xfId="0" applyNumberFormat="1" applyFont="1" applyFill="1" applyBorder="1" applyAlignment="1">
      <alignment horizontal="center" vertical="center"/>
    </xf>
    <xf numFmtId="16" fontId="92" fillId="0" borderId="119" xfId="0" applyNumberFormat="1" applyFont="1" applyFill="1" applyBorder="1" applyAlignment="1">
      <alignment horizontal="center" vertical="center"/>
    </xf>
    <xf numFmtId="49" fontId="62" fillId="0" borderId="220" xfId="0" applyNumberFormat="1" applyFont="1" applyFill="1" applyBorder="1" applyAlignment="1">
      <alignment horizontal="center" vertical="center" wrapText="1"/>
    </xf>
    <xf numFmtId="49" fontId="62" fillId="0" borderId="221" xfId="0" applyNumberFormat="1" applyFont="1" applyFill="1" applyBorder="1" applyAlignment="1">
      <alignment horizontal="center" vertical="center" wrapText="1"/>
    </xf>
    <xf numFmtId="0" fontId="91" fillId="0" borderId="225" xfId="0" applyFont="1" applyFill="1" applyBorder="1" applyAlignment="1">
      <alignment horizontal="center" vertical="center"/>
    </xf>
    <xf numFmtId="0" fontId="91" fillId="0" borderId="100" xfId="0" applyFont="1" applyFill="1" applyBorder="1" applyAlignment="1">
      <alignment horizontal="center" vertical="center"/>
    </xf>
    <xf numFmtId="0" fontId="91" fillId="0" borderId="226" xfId="0" applyFont="1" applyFill="1" applyBorder="1" applyAlignment="1">
      <alignment horizontal="center" vertical="center"/>
    </xf>
    <xf numFmtId="0" fontId="82" fillId="0" borderId="0" xfId="0" applyFont="1" applyFill="1" applyBorder="1" applyAlignment="1">
      <alignment horizontal="left"/>
    </xf>
    <xf numFmtId="49" fontId="62" fillId="0" borderId="227" xfId="0" applyNumberFormat="1" applyFont="1" applyFill="1" applyBorder="1" applyAlignment="1">
      <alignment horizontal="center" vertical="center" wrapText="1"/>
    </xf>
    <xf numFmtId="49" fontId="62" fillId="0" borderId="228" xfId="0" applyNumberFormat="1" applyFont="1" applyFill="1" applyBorder="1" applyAlignment="1">
      <alignment horizontal="center" vertical="center" wrapText="1"/>
    </xf>
    <xf numFmtId="0" fontId="79" fillId="0" borderId="0" xfId="0" applyFont="1" applyFill="1" applyBorder="1" applyAlignment="1">
      <alignment horizontal="left"/>
    </xf>
    <xf numFmtId="0" fontId="80" fillId="0" borderId="0" xfId="0" applyFont="1" applyFill="1" applyBorder="1" applyAlignment="1"/>
    <xf numFmtId="49" fontId="62" fillId="0" borderId="229" xfId="0" applyNumberFormat="1" applyFont="1" applyFill="1" applyBorder="1" applyAlignment="1">
      <alignment horizontal="center" vertical="center" wrapText="1"/>
    </xf>
    <xf numFmtId="0" fontId="81" fillId="0" borderId="0" xfId="0" applyFont="1" applyFill="1" applyBorder="1" applyAlignment="1">
      <alignment horizontal="left"/>
    </xf>
    <xf numFmtId="49" fontId="62" fillId="0" borderId="231" xfId="0" applyNumberFormat="1" applyFont="1" applyFill="1" applyBorder="1" applyAlignment="1">
      <alignment horizontal="center" vertical="center" wrapText="1"/>
    </xf>
    <xf numFmtId="0" fontId="91" fillId="0" borderId="208" xfId="0" applyFont="1" applyFill="1" applyBorder="1" applyAlignment="1">
      <alignment horizontal="center" vertical="center"/>
    </xf>
    <xf numFmtId="0" fontId="91" fillId="0" borderId="209" xfId="0" applyFont="1" applyFill="1" applyBorder="1" applyAlignment="1">
      <alignment horizontal="center" vertical="center"/>
    </xf>
    <xf numFmtId="0" fontId="91" fillId="0" borderId="210" xfId="0" applyFont="1" applyFill="1" applyBorder="1" applyAlignment="1">
      <alignment horizontal="center" vertical="center"/>
    </xf>
    <xf numFmtId="0" fontId="13" fillId="8" borderId="222" xfId="0" applyFont="1" applyFill="1" applyBorder="1" applyAlignment="1">
      <alignment horizontal="center" vertical="center" wrapText="1"/>
    </xf>
    <xf numFmtId="0" fontId="13" fillId="8" borderId="223" xfId="0" applyFont="1" applyFill="1" applyBorder="1" applyAlignment="1">
      <alignment horizontal="center" vertical="center" wrapText="1"/>
    </xf>
    <xf numFmtId="0" fontId="13" fillId="8" borderId="224" xfId="0" applyFont="1" applyFill="1" applyBorder="1" applyAlignment="1">
      <alignment horizontal="center" vertical="center" wrapText="1"/>
    </xf>
    <xf numFmtId="0" fontId="14" fillId="7" borderId="182" xfId="0" applyFont="1" applyFill="1" applyBorder="1" applyAlignment="1">
      <alignment horizontal="center" vertical="center"/>
    </xf>
    <xf numFmtId="0" fontId="14" fillId="7" borderId="149" xfId="0" applyFont="1" applyFill="1" applyBorder="1" applyAlignment="1">
      <alignment horizontal="center" vertical="center"/>
    </xf>
    <xf numFmtId="0" fontId="14" fillId="7" borderId="183" xfId="0" applyFont="1" applyFill="1" applyBorder="1" applyAlignment="1">
      <alignment horizontal="center" vertical="center"/>
    </xf>
    <xf numFmtId="0" fontId="69" fillId="0" borderId="0" xfId="0" applyFont="1" applyFill="1" applyBorder="1" applyAlignment="1">
      <alignment horizontal="left"/>
    </xf>
    <xf numFmtId="0" fontId="13" fillId="0" borderId="215" xfId="41" applyFont="1" applyFill="1" applyBorder="1" applyAlignment="1">
      <alignment horizontal="center" vertical="center"/>
    </xf>
    <xf numFmtId="0" fontId="13" fillId="0" borderId="216" xfId="41" applyFont="1" applyFill="1" applyBorder="1" applyAlignment="1">
      <alignment horizontal="center" vertical="center"/>
    </xf>
    <xf numFmtId="0" fontId="13" fillId="0" borderId="217" xfId="41" applyFont="1" applyFill="1" applyBorder="1" applyAlignment="1">
      <alignment horizontal="center" vertical="center"/>
    </xf>
    <xf numFmtId="0" fontId="13" fillId="0" borderId="218" xfId="41" applyFont="1" applyFill="1" applyBorder="1" applyAlignment="1">
      <alignment horizontal="center" vertical="center"/>
    </xf>
    <xf numFmtId="0" fontId="13" fillId="0" borderId="219" xfId="41" applyFont="1" applyFill="1" applyBorder="1" applyAlignment="1">
      <alignment horizontal="center" vertical="center"/>
    </xf>
    <xf numFmtId="0" fontId="13" fillId="0" borderId="214" xfId="0" applyFont="1" applyFill="1" applyBorder="1" applyAlignment="1">
      <alignment horizontal="center" vertical="center" wrapText="1"/>
    </xf>
    <xf numFmtId="0" fontId="13" fillId="0" borderId="212" xfId="0" applyFont="1" applyFill="1" applyBorder="1" applyAlignment="1">
      <alignment horizontal="center" vertical="center" wrapText="1"/>
    </xf>
    <xf numFmtId="0" fontId="13" fillId="0" borderId="213" xfId="0" applyFont="1" applyFill="1" applyBorder="1" applyAlignment="1">
      <alignment horizontal="center" vertical="center" wrapText="1"/>
    </xf>
    <xf numFmtId="0" fontId="13" fillId="0" borderId="208" xfId="0" applyFont="1" applyFill="1" applyBorder="1" applyAlignment="1">
      <alignment horizontal="center"/>
    </xf>
    <xf numFmtId="0" fontId="0" fillId="0" borderId="209" xfId="0" applyBorder="1" applyAlignment="1">
      <alignment horizontal="center"/>
    </xf>
    <xf numFmtId="0" fontId="0" fillId="0" borderId="210" xfId="0" applyBorder="1" applyAlignment="1">
      <alignment horizontal="center"/>
    </xf>
    <xf numFmtId="0" fontId="13" fillId="0" borderId="211" xfId="41" applyFont="1" applyFill="1" applyBorder="1" applyAlignment="1">
      <alignment horizontal="center" vertical="center" wrapText="1"/>
    </xf>
    <xf numFmtId="0" fontId="13" fillId="0" borderId="23" xfId="41" applyFont="1" applyFill="1" applyBorder="1" applyAlignment="1">
      <alignment horizontal="center" vertical="center" wrapText="1"/>
    </xf>
    <xf numFmtId="0" fontId="28" fillId="0" borderId="0" xfId="0" applyFont="1" applyFill="1" applyAlignment="1">
      <alignment horizontal="center"/>
    </xf>
    <xf numFmtId="0" fontId="13" fillId="0" borderId="209" xfId="0" applyFont="1" applyFill="1" applyBorder="1" applyAlignment="1">
      <alignment horizontal="center"/>
    </xf>
    <xf numFmtId="0" fontId="13" fillId="0" borderId="210" xfId="0" applyFont="1" applyFill="1" applyBorder="1" applyAlignment="1">
      <alignment horizontal="center"/>
    </xf>
    <xf numFmtId="0" fontId="69" fillId="0" borderId="0" xfId="0" applyFont="1" applyFill="1" applyAlignment="1">
      <alignment horizontal="left"/>
    </xf>
    <xf numFmtId="0" fontId="10" fillId="0" borderId="242" xfId="0" applyFont="1" applyBorder="1" applyAlignment="1">
      <alignment horizontal="center"/>
    </xf>
    <xf numFmtId="0" fontId="10" fillId="0" borderId="243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238" xfId="0" applyFont="1" applyBorder="1" applyAlignment="1">
      <alignment horizontal="center"/>
    </xf>
    <xf numFmtId="0" fontId="10" fillId="0" borderId="239" xfId="0" applyFont="1" applyBorder="1" applyAlignment="1">
      <alignment horizontal="center"/>
    </xf>
    <xf numFmtId="0" fontId="38" fillId="0" borderId="240" xfId="0" applyFont="1" applyBorder="1" applyAlignment="1">
      <alignment horizontal="center" vertical="top"/>
    </xf>
    <xf numFmtId="0" fontId="38" fillId="0" borderId="241" xfId="0" applyFont="1" applyBorder="1" applyAlignment="1">
      <alignment horizontal="center" vertical="top"/>
    </xf>
    <xf numFmtId="0" fontId="10" fillId="0" borderId="7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7" fillId="0" borderId="1" xfId="41" applyFont="1" applyFill="1" applyBorder="1" applyAlignment="1">
      <alignment horizontal="center" vertical="center" wrapText="1"/>
    </xf>
    <xf numFmtId="0" fontId="7" fillId="21" borderId="21" xfId="0" applyFont="1" applyFill="1" applyBorder="1" applyAlignment="1">
      <alignment horizontal="center" vertical="center" wrapText="1"/>
    </xf>
    <xf numFmtId="0" fontId="7" fillId="21" borderId="23" xfId="0" applyFont="1" applyFill="1" applyBorder="1" applyAlignment="1">
      <alignment horizontal="center" vertical="center" wrapText="1"/>
    </xf>
    <xf numFmtId="0" fontId="7" fillId="0" borderId="1" xfId="41" applyFont="1" applyFill="1" applyBorder="1" applyAlignment="1">
      <alignment horizontal="center" wrapText="1"/>
    </xf>
    <xf numFmtId="0" fontId="7" fillId="0" borderId="90" xfId="41" applyFont="1" applyFill="1" applyBorder="1" applyAlignment="1">
      <alignment horizontal="center" wrapText="1"/>
    </xf>
    <xf numFmtId="0" fontId="7" fillId="0" borderId="89" xfId="41" applyFont="1" applyFill="1" applyBorder="1" applyAlignment="1">
      <alignment horizontal="center" wrapText="1"/>
    </xf>
    <xf numFmtId="0" fontId="7" fillId="0" borderId="58" xfId="41" applyFont="1" applyFill="1" applyBorder="1" applyAlignment="1">
      <alignment horizontal="center" wrapText="1"/>
    </xf>
    <xf numFmtId="0" fontId="14" fillId="0" borderId="0" xfId="0" applyFont="1" applyFill="1" applyAlignment="1">
      <alignment horizontal="center"/>
    </xf>
    <xf numFmtId="0" fontId="7" fillId="21" borderId="18" xfId="0" applyFont="1" applyFill="1" applyBorder="1" applyAlignment="1">
      <alignment horizontal="center" vertical="center" wrapText="1"/>
    </xf>
    <xf numFmtId="0" fontId="52" fillId="0" borderId="252" xfId="0" applyFont="1" applyFill="1" applyBorder="1" applyAlignment="1">
      <alignment horizontal="center" vertical="center"/>
    </xf>
    <xf numFmtId="0" fontId="52" fillId="0" borderId="254" xfId="0" applyFont="1" applyFill="1" applyBorder="1" applyAlignment="1">
      <alignment horizontal="center" vertical="center"/>
    </xf>
    <xf numFmtId="0" fontId="7" fillId="0" borderId="255" xfId="41" applyFont="1" applyFill="1" applyBorder="1" applyAlignment="1">
      <alignment horizontal="center" wrapText="1"/>
    </xf>
    <xf numFmtId="0" fontId="7" fillId="0" borderId="23" xfId="41" applyFont="1" applyFill="1" applyBorder="1" applyAlignment="1">
      <alignment horizontal="center" wrapText="1"/>
    </xf>
    <xf numFmtId="0" fontId="7" fillId="0" borderId="18" xfId="41" applyFont="1" applyFill="1" applyBorder="1" applyAlignment="1">
      <alignment horizontal="center" wrapText="1"/>
    </xf>
    <xf numFmtId="0" fontId="7" fillId="0" borderId="256" xfId="41" applyFont="1" applyFill="1" applyBorder="1" applyAlignment="1">
      <alignment horizontal="center" wrapText="1"/>
    </xf>
    <xf numFmtId="0" fontId="7" fillId="0" borderId="19" xfId="0" applyFont="1" applyFill="1" applyBorder="1" applyAlignment="1">
      <alignment horizontal="center"/>
    </xf>
    <xf numFmtId="0" fontId="9" fillId="0" borderId="19" xfId="0" applyFont="1" applyFill="1" applyBorder="1" applyAlignment="1">
      <alignment horizontal="center"/>
    </xf>
    <xf numFmtId="0" fontId="7" fillId="0" borderId="245" xfId="0" applyFont="1" applyFill="1" applyBorder="1" applyAlignment="1">
      <alignment horizontal="center"/>
    </xf>
    <xf numFmtId="0" fontId="9" fillId="0" borderId="245" xfId="0" applyFont="1" applyFill="1" applyBorder="1" applyAlignment="1">
      <alignment horizontal="center"/>
    </xf>
    <xf numFmtId="0" fontId="52" fillId="0" borderId="246" xfId="0" applyFont="1" applyFill="1" applyBorder="1" applyAlignment="1">
      <alignment horizontal="center" vertical="center"/>
    </xf>
    <xf numFmtId="0" fontId="52" fillId="0" borderId="258" xfId="0" applyFont="1" applyFill="1" applyBorder="1" applyAlignment="1">
      <alignment horizontal="center" vertical="center"/>
    </xf>
    <xf numFmtId="0" fontId="7" fillId="0" borderId="214" xfId="0" applyFont="1" applyFill="1" applyBorder="1" applyAlignment="1">
      <alignment horizontal="center" vertical="center" wrapText="1"/>
    </xf>
    <xf numFmtId="0" fontId="7" fillId="0" borderId="212" xfId="0" applyFont="1" applyFill="1" applyBorder="1" applyAlignment="1">
      <alignment horizontal="center" vertical="center" wrapText="1"/>
    </xf>
    <xf numFmtId="0" fontId="7" fillId="0" borderId="213" xfId="0" applyFont="1" applyFill="1" applyBorder="1" applyAlignment="1">
      <alignment horizontal="center" vertical="center" wrapText="1"/>
    </xf>
    <xf numFmtId="0" fontId="7" fillId="0" borderId="208" xfId="0" applyFont="1" applyFill="1" applyBorder="1" applyAlignment="1">
      <alignment horizontal="center"/>
    </xf>
    <xf numFmtId="0" fontId="7" fillId="0" borderId="209" xfId="0" applyFont="1" applyFill="1" applyBorder="1" applyAlignment="1">
      <alignment horizontal="center"/>
    </xf>
    <xf numFmtId="0" fontId="7" fillId="0" borderId="210" xfId="0" applyFont="1" applyFill="1" applyBorder="1" applyAlignment="1">
      <alignment horizontal="center"/>
    </xf>
    <xf numFmtId="0" fontId="52" fillId="0" borderId="257" xfId="0" applyFont="1" applyFill="1" applyBorder="1" applyAlignment="1">
      <alignment horizontal="center" vertical="center"/>
    </xf>
    <xf numFmtId="0" fontId="7" fillId="0" borderId="215" xfId="41" applyFont="1" applyFill="1" applyBorder="1" applyAlignment="1">
      <alignment horizontal="center"/>
    </xf>
    <xf numFmtId="0" fontId="7" fillId="0" borderId="216" xfId="41" applyFont="1" applyFill="1" applyBorder="1" applyAlignment="1">
      <alignment horizontal="center"/>
    </xf>
    <xf numFmtId="0" fontId="7" fillId="0" borderId="217" xfId="41" applyFont="1" applyFill="1" applyBorder="1" applyAlignment="1">
      <alignment horizontal="center"/>
    </xf>
    <xf numFmtId="0" fontId="7" fillId="0" borderId="206" xfId="41" applyFont="1" applyFill="1" applyBorder="1" applyAlignment="1">
      <alignment horizontal="center"/>
    </xf>
    <xf numFmtId="0" fontId="7" fillId="0" borderId="202" xfId="41" applyFont="1" applyFill="1" applyBorder="1" applyAlignment="1">
      <alignment horizontal="center"/>
    </xf>
    <xf numFmtId="0" fontId="7" fillId="0" borderId="203" xfId="41" applyFont="1" applyFill="1" applyBorder="1" applyAlignment="1">
      <alignment horizontal="center"/>
    </xf>
    <xf numFmtId="0" fontId="9" fillId="0" borderId="247" xfId="0" applyFont="1" applyFill="1" applyBorder="1" applyAlignment="1">
      <alignment horizontal="center" vertical="center"/>
    </xf>
    <xf numFmtId="0" fontId="9" fillId="0" borderId="259" xfId="0" applyFont="1" applyFill="1" applyBorder="1" applyAlignment="1">
      <alignment horizontal="center" vertical="center"/>
    </xf>
    <xf numFmtId="0" fontId="7" fillId="8" borderId="222" xfId="0" applyFont="1" applyFill="1" applyBorder="1" applyAlignment="1">
      <alignment horizontal="center" vertical="center" wrapText="1"/>
    </xf>
    <xf numFmtId="0" fontId="7" fillId="8" borderId="223" xfId="0" applyFont="1" applyFill="1" applyBorder="1" applyAlignment="1">
      <alignment horizontal="center" vertical="center" wrapText="1"/>
    </xf>
    <xf numFmtId="0" fontId="7" fillId="8" borderId="224" xfId="0" applyFont="1" applyFill="1" applyBorder="1" applyAlignment="1">
      <alignment horizontal="center" vertical="center" wrapText="1"/>
    </xf>
    <xf numFmtId="0" fontId="7" fillId="0" borderId="260" xfId="41" applyFont="1" applyFill="1" applyBorder="1" applyAlignment="1">
      <alignment horizontal="center" vertical="center"/>
    </xf>
    <xf numFmtId="0" fontId="43" fillId="0" borderId="244" xfId="0" applyFont="1" applyFill="1" applyBorder="1" applyAlignment="1">
      <alignment horizontal="center" wrapText="1"/>
    </xf>
    <xf numFmtId="0" fontId="43" fillId="0" borderId="245" xfId="0" applyFont="1" applyFill="1" applyBorder="1" applyAlignment="1">
      <alignment horizontal="center" wrapText="1"/>
    </xf>
    <xf numFmtId="0" fontId="43" fillId="0" borderId="246" xfId="0" applyFont="1" applyFill="1" applyBorder="1" applyAlignment="1">
      <alignment horizontal="center" wrapText="1"/>
    </xf>
    <xf numFmtId="0" fontId="7" fillId="0" borderId="247" xfId="0" applyFont="1" applyFill="1" applyBorder="1" applyAlignment="1">
      <alignment horizontal="center" vertical="center" wrapText="1"/>
    </xf>
    <xf numFmtId="0" fontId="7" fillId="0" borderId="211" xfId="41" applyFont="1" applyFill="1" applyBorder="1" applyAlignment="1">
      <alignment horizontal="center" wrapText="1"/>
    </xf>
    <xf numFmtId="0" fontId="52" fillId="0" borderId="19" xfId="0" applyFont="1" applyFill="1" applyBorder="1" applyAlignment="1">
      <alignment horizontal="center" vertical="center"/>
    </xf>
    <xf numFmtId="0" fontId="52" fillId="0" borderId="16" xfId="0" applyFont="1" applyFill="1" applyBorder="1" applyAlignment="1">
      <alignment horizontal="center" vertical="center"/>
    </xf>
    <xf numFmtId="0" fontId="7" fillId="0" borderId="250" xfId="0" applyFont="1" applyFill="1" applyBorder="1" applyAlignment="1">
      <alignment horizontal="center" vertical="center" wrapText="1"/>
    </xf>
    <xf numFmtId="0" fontId="7" fillId="0" borderId="253" xfId="0" applyFont="1" applyFill="1" applyBorder="1" applyAlignment="1">
      <alignment horizontal="center" vertical="center" wrapText="1"/>
    </xf>
    <xf numFmtId="0" fontId="7" fillId="0" borderId="259" xfId="0" applyFont="1" applyFill="1" applyBorder="1" applyAlignment="1">
      <alignment horizontal="center" vertical="center" wrapText="1"/>
    </xf>
    <xf numFmtId="0" fontId="53" fillId="8" borderId="244" xfId="0" applyFont="1" applyFill="1" applyBorder="1" applyAlignment="1">
      <alignment horizontal="center" vertical="center" wrapText="1"/>
    </xf>
    <xf numFmtId="0" fontId="53" fillId="8" borderId="245" xfId="0" applyFont="1" applyFill="1" applyBorder="1" applyAlignment="1">
      <alignment horizontal="center" vertical="center" wrapText="1"/>
    </xf>
    <xf numFmtId="0" fontId="53" fillId="8" borderId="246" xfId="0" applyFont="1" applyFill="1" applyBorder="1" applyAlignment="1">
      <alignment horizontal="center" vertical="center" wrapText="1"/>
    </xf>
    <xf numFmtId="0" fontId="52" fillId="0" borderId="20" xfId="0" applyFont="1" applyFill="1" applyBorder="1" applyAlignment="1">
      <alignment horizontal="center" vertical="center"/>
    </xf>
    <xf numFmtId="0" fontId="52" fillId="0" borderId="24" xfId="0" applyFont="1" applyFill="1" applyBorder="1" applyAlignment="1">
      <alignment horizontal="center" vertical="center"/>
    </xf>
    <xf numFmtId="0" fontId="7" fillId="0" borderId="206" xfId="0" applyFont="1" applyFill="1" applyBorder="1" applyAlignment="1">
      <alignment horizontal="center"/>
    </xf>
    <xf numFmtId="0" fontId="7" fillId="0" borderId="202" xfId="0" applyFont="1" applyFill="1" applyBorder="1" applyAlignment="1">
      <alignment horizontal="center"/>
    </xf>
    <xf numFmtId="0" fontId="7" fillId="0" borderId="248" xfId="0" applyFont="1" applyFill="1" applyBorder="1" applyAlignment="1">
      <alignment horizontal="center"/>
    </xf>
    <xf numFmtId="0" fontId="53" fillId="0" borderId="249" xfId="0" applyFont="1" applyFill="1" applyBorder="1" applyAlignment="1">
      <alignment horizontal="center"/>
    </xf>
    <xf numFmtId="0" fontId="47" fillId="0" borderId="251" xfId="0" applyFont="1" applyFill="1" applyBorder="1" applyAlignment="1">
      <alignment horizontal="center" wrapText="1"/>
    </xf>
    <xf numFmtId="0" fontId="47" fillId="0" borderId="249" xfId="0" applyFont="1" applyFill="1" applyBorder="1" applyAlignment="1">
      <alignment horizontal="center" wrapText="1"/>
    </xf>
    <xf numFmtId="0" fontId="47" fillId="0" borderId="252" xfId="0" applyFont="1" applyFill="1" applyBorder="1" applyAlignment="1">
      <alignment horizontal="center" wrapText="1"/>
    </xf>
    <xf numFmtId="0" fontId="9" fillId="0" borderId="120" xfId="41" applyFont="1" applyBorder="1" applyAlignment="1">
      <alignment horizontal="center" vertical="center"/>
    </xf>
    <xf numFmtId="0" fontId="9" fillId="0" borderId="121" xfId="41" applyFont="1" applyBorder="1" applyAlignment="1">
      <alignment horizontal="center" vertical="center"/>
    </xf>
    <xf numFmtId="0" fontId="9" fillId="0" borderId="122" xfId="41" applyFont="1" applyBorder="1" applyAlignment="1">
      <alignment horizontal="center" vertical="center"/>
    </xf>
    <xf numFmtId="0" fontId="9" fillId="0" borderId="193" xfId="41" applyFont="1" applyBorder="1" applyAlignment="1">
      <alignment horizontal="center" vertical="center"/>
    </xf>
    <xf numFmtId="0" fontId="9" fillId="0" borderId="192" xfId="41" applyFont="1" applyBorder="1" applyAlignment="1">
      <alignment horizontal="center" vertical="center"/>
    </xf>
  </cellXfs>
  <cellStyles count="45">
    <cellStyle name="Calculated Column - IBM Cognos" xfId="1"/>
    <cellStyle name="Calculated Column Name - IBM Cognos" xfId="2"/>
    <cellStyle name="Calculated Column Name - IBM Cognos 2" xfId="3"/>
    <cellStyle name="Calculated Column Name - IBM Cognos 3" xfId="4"/>
    <cellStyle name="Calculated Row - IBM Cognos" xfId="5"/>
    <cellStyle name="Calculated Row Name - IBM Cognos" xfId="6"/>
    <cellStyle name="Calculated Row Name - IBM Cognos 2" xfId="7"/>
    <cellStyle name="Calculated Row Name - IBM Cognos 3" xfId="8"/>
    <cellStyle name="Column Name - IBM Cognos" xfId="9"/>
    <cellStyle name="Column Name - IBM Cognos 2" xfId="10"/>
    <cellStyle name="Column Name - IBM Cognos 3" xfId="11"/>
    <cellStyle name="Column Template - IBM Cognos" xfId="12"/>
    <cellStyle name="Differs From Base - IBM Cognos" xfId="13"/>
    <cellStyle name="Group Name - IBM Cognos" xfId="14"/>
    <cellStyle name="Group Name - IBM Cognos 2" xfId="15"/>
    <cellStyle name="Group Name - IBM Cognos 3" xfId="16"/>
    <cellStyle name="Hold Values - IBM Cognos" xfId="17"/>
    <cellStyle name="Hold Values - IBM Cognos 2" xfId="18"/>
    <cellStyle name="Hold Values - IBM Cognos 3" xfId="19"/>
    <cellStyle name="List Name - IBM Cognos" xfId="20"/>
    <cellStyle name="List Name - IBM Cognos 2" xfId="21"/>
    <cellStyle name="List Name - IBM Cognos 3" xfId="22"/>
    <cellStyle name="Locked - IBM Cognos" xfId="23"/>
    <cellStyle name="Measure - IBM Cognos" xfId="24"/>
    <cellStyle name="Measure Header - IBM Cognos" xfId="25"/>
    <cellStyle name="Measure Name - IBM Cognos" xfId="26"/>
    <cellStyle name="Measure Summary - IBM Cognos" xfId="27"/>
    <cellStyle name="Measure Summary TM1 - IBM Cognos" xfId="28"/>
    <cellStyle name="Measure Template - IBM Cognos" xfId="29"/>
    <cellStyle name="More - IBM Cognos" xfId="30"/>
    <cellStyle name="Pending Change - IBM Cognos" xfId="31"/>
    <cellStyle name="Row Name - IBM Cognos" xfId="32"/>
    <cellStyle name="Row Name - IBM Cognos 2" xfId="33"/>
    <cellStyle name="Row Name - IBM Cognos 3" xfId="34"/>
    <cellStyle name="Row Template - IBM Cognos" xfId="35"/>
    <cellStyle name="Summary Column Name - IBM Cognos" xfId="36"/>
    <cellStyle name="Summary Column Name TM1 - IBM Cognos" xfId="37"/>
    <cellStyle name="Summary Row Name - IBM Cognos" xfId="38"/>
    <cellStyle name="Summary Row Name TM1 - IBM Cognos" xfId="39"/>
    <cellStyle name="Unsaved Change - IBM Cognos" xfId="40"/>
    <cellStyle name="Обычный" xfId="0" builtinId="0"/>
    <cellStyle name="Обычный 2" xfId="41"/>
    <cellStyle name="Обычный 3" xfId="44"/>
    <cellStyle name="Обычный_20111106_КоммерТурнир" xfId="42"/>
    <cellStyle name="Процентный" xfId="43" builtinId="5"/>
  </cellStyles>
  <dxfs count="807"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0070C0"/>
      </font>
      <fill>
        <patternFill>
          <bgColor rgb="FFFFFF99"/>
        </patternFill>
      </fill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0070C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0070C0"/>
      </font>
      <fill>
        <patternFill>
          <bgColor rgb="FFFFFF99"/>
        </patternFill>
      </fill>
    </dxf>
    <dxf>
      <font>
        <color theme="0" tint="-0.24994659260841701"/>
      </font>
    </dxf>
    <dxf>
      <font>
        <color rgb="FFFF0000"/>
      </font>
      <fill>
        <patternFill>
          <bgColor rgb="FFFFFF00"/>
        </patternFill>
      </fill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theme="0" tint="-0.24994659260841701"/>
      </font>
    </dxf>
    <dxf>
      <font>
        <color theme="0" tint="-0.24994659260841701"/>
      </font>
    </dxf>
    <dxf>
      <font>
        <color rgb="FFFF0000"/>
      </font>
      <fill>
        <patternFill>
          <bgColor rgb="FFFFFF00"/>
        </patternFill>
      </fill>
    </dxf>
    <dxf>
      <font>
        <color theme="0" tint="-0.24994659260841701"/>
      </font>
    </dxf>
    <dxf>
      <font>
        <color rgb="FFFF0000"/>
      </font>
      <fill>
        <patternFill>
          <bgColor rgb="FFFFFF00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theme="0" tint="-0.24994659260841701"/>
      </font>
    </dxf>
    <dxf>
      <font>
        <color rgb="FFC00000"/>
      </font>
    </dxf>
    <dxf>
      <font>
        <color rgb="FFC00000"/>
      </font>
    </dxf>
    <dxf>
      <font>
        <color theme="0" tint="-0.24994659260841701"/>
      </font>
    </dxf>
    <dxf>
      <font>
        <color theme="0" tint="-0.24994659260841701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theme="0" tint="-0.24994659260841701"/>
      </font>
    </dxf>
    <dxf>
      <font>
        <color theme="0" tint="-0.24994659260841701"/>
      </font>
    </dxf>
    <dxf>
      <font>
        <color rgb="FF0070C0"/>
      </font>
      <fill>
        <patternFill>
          <bgColor rgb="FFFFFF99"/>
        </patternFill>
      </fill>
    </dxf>
    <dxf>
      <font>
        <color theme="0" tint="-0.24994659260841701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FFFF99"/>
        </patternFill>
      </fill>
    </dxf>
    <dxf>
      <font>
        <color theme="0" tint="-0.34998626667073579"/>
      </font>
      <fill>
        <patternFill patternType="solid">
          <fgColor theme="6" tint="0.59996337778862885"/>
          <bgColor theme="6" tint="0.59996337778862885"/>
        </patternFill>
      </fill>
    </dxf>
    <dxf>
      <font>
        <color rgb="FFFF0000"/>
      </font>
      <fill>
        <patternFill>
          <bgColor rgb="FFFFFF00"/>
        </patternFill>
      </fill>
    </dxf>
    <dxf>
      <font>
        <color theme="0" tint="-0.24994659260841701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0070C0"/>
      </font>
      <fill>
        <patternFill>
          <bgColor rgb="FFFFFF99"/>
        </patternFill>
      </fill>
    </dxf>
    <dxf>
      <font>
        <color theme="0" tint="-0.24994659260841701"/>
      </font>
    </dxf>
    <dxf>
      <font>
        <color rgb="FFFF0000"/>
      </font>
      <fill>
        <patternFill>
          <bgColor rgb="FFFFFF00"/>
        </patternFill>
      </fill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0070C0"/>
      </font>
      <fill>
        <patternFill>
          <bgColor rgb="FFFFFF99"/>
        </patternFill>
      </fill>
    </dxf>
    <dxf>
      <font>
        <color theme="0" tint="-0.24994659260841701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FFFF00"/>
        </patternFill>
      </fill>
    </dxf>
    <dxf>
      <font>
        <color theme="0" tint="-0.24994659260841701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FFFF00"/>
        </patternFill>
      </fill>
    </dxf>
    <dxf>
      <font>
        <color theme="0" tint="-0.24994659260841701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FFFF00"/>
        </patternFill>
      </fill>
    </dxf>
    <dxf>
      <font>
        <color theme="0" tint="-0.24994659260841701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FFFF00"/>
        </patternFill>
      </fill>
    </dxf>
    <dxf>
      <font>
        <color theme="0" tint="-0.24994659260841701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FFFF00"/>
        </patternFill>
      </fill>
    </dxf>
    <dxf>
      <font>
        <color theme="0" tint="-0.24994659260841701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FFFF00"/>
        </patternFill>
      </fill>
    </dxf>
    <dxf>
      <font>
        <color theme="0" tint="-0.24994659260841701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FFFF00"/>
        </patternFill>
      </fill>
    </dxf>
    <dxf>
      <font>
        <color theme="0" tint="-0.24994659260841701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FFFF00"/>
        </patternFill>
      </fill>
    </dxf>
    <dxf>
      <font>
        <color theme="0" tint="-0.24994659260841701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FFFF99"/>
        </patternFill>
      </fill>
    </dxf>
    <dxf>
      <font>
        <color theme="0" tint="-0.34998626667073579"/>
      </font>
      <fill>
        <patternFill patternType="solid">
          <fgColor theme="6" tint="0.59996337778862885"/>
          <bgColor theme="6" tint="0.59996337778862885"/>
        </patternFill>
      </fill>
    </dxf>
    <dxf>
      <font>
        <color rgb="FFFF0000"/>
      </font>
      <fill>
        <patternFill>
          <bgColor rgb="FFFFFF00"/>
        </patternFill>
      </fill>
    </dxf>
    <dxf>
      <font>
        <color theme="0" tint="-0.2499465926084170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</dxfs>
  <tableStyles count="0" defaultTableStyle="TableStyleMedium2" defaultPivotStyle="PivotStyleLight16"/>
  <colors>
    <mruColors>
      <color rgb="FF0000FF"/>
      <color rgb="FF003366"/>
      <color rgb="FFC0007C"/>
      <color rgb="FF993300"/>
      <color rgb="FFFF00C0"/>
      <color rgb="FFFFFFF9"/>
      <color rgb="FFFF009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customProperty" Target="../customProperty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2.75" x14ac:dyDescent="0.2"/>
  <sheetData/>
  <pageMargins left="0.7" right="0.7" top="0.75" bottom="0.75" header="0.3" footer="0.3"/>
  <customProperties>
    <customPr name="CafeStyleVersion" r:id="rId1"/>
    <customPr name="LastTupleSet_COR_Mappings" r:id="rId2"/>
  </customPropertie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C2:Y63"/>
  <sheetViews>
    <sheetView topLeftCell="A7" workbookViewId="0">
      <selection activeCell="U35" sqref="U35"/>
    </sheetView>
  </sheetViews>
  <sheetFormatPr defaultRowHeight="12.75" x14ac:dyDescent="0.2"/>
  <cols>
    <col min="1" max="2" width="9.140625" style="1099"/>
    <col min="3" max="3" width="8.7109375" style="1099" customWidth="1"/>
    <col min="4" max="4" width="32.7109375" style="1099" customWidth="1"/>
    <col min="5" max="6" width="11.7109375" style="1099" customWidth="1"/>
    <col min="7" max="10" width="9.7109375" style="1099" customWidth="1"/>
    <col min="11" max="11" width="8.7109375" style="1099" customWidth="1"/>
    <col min="12" max="15" width="12.7109375" style="1099" customWidth="1"/>
    <col min="16" max="16384" width="9.140625" style="1099"/>
  </cols>
  <sheetData>
    <row r="2" spans="3:20" ht="21" customHeight="1" x14ac:dyDescent="0.2">
      <c r="C2" s="1872" t="s">
        <v>476</v>
      </c>
      <c r="D2" s="1872"/>
      <c r="E2" s="1872"/>
      <c r="F2" s="1872"/>
      <c r="G2" s="1872"/>
      <c r="H2" s="1872"/>
      <c r="I2" s="1872"/>
      <c r="J2" s="1872"/>
      <c r="K2" s="1872"/>
      <c r="L2" s="1872"/>
      <c r="M2" s="1872"/>
      <c r="N2" s="1872"/>
      <c r="O2" s="1872"/>
    </row>
    <row r="3" spans="3:20" ht="23.25" x14ac:dyDescent="0.2">
      <c r="C3" s="1873" t="s">
        <v>578</v>
      </c>
      <c r="D3" s="1873"/>
      <c r="E3" s="1873"/>
      <c r="F3" s="1873"/>
      <c r="G3" s="1873"/>
      <c r="H3" s="1873"/>
      <c r="I3" s="1873"/>
      <c r="J3" s="1873"/>
      <c r="K3" s="1873"/>
      <c r="L3" s="1873"/>
      <c r="M3" s="1873"/>
      <c r="N3" s="1873"/>
      <c r="O3" s="1873"/>
    </row>
    <row r="4" spans="3:20" ht="23.25" x14ac:dyDescent="0.2">
      <c r="C4" s="1874" t="s">
        <v>589</v>
      </c>
      <c r="D4" s="1874"/>
      <c r="E4" s="1874"/>
      <c r="F4" s="1874"/>
      <c r="G4" s="1874"/>
      <c r="H4" s="1874"/>
      <c r="I4" s="1874"/>
      <c r="J4" s="1874"/>
      <c r="K4" s="1874"/>
      <c r="L4" s="1874"/>
      <c r="M4" s="1874"/>
      <c r="N4" s="1874"/>
      <c r="O4" s="1874"/>
    </row>
    <row r="5" spans="3:20" ht="21" x14ac:dyDescent="0.2">
      <c r="C5" s="1096"/>
      <c r="D5" s="1096"/>
      <c r="E5" s="1096"/>
      <c r="F5" s="1096"/>
      <c r="G5" s="1096"/>
      <c r="H5" s="1096"/>
      <c r="I5" s="1096"/>
      <c r="J5" s="1096"/>
      <c r="K5" s="1096"/>
      <c r="L5" s="1096"/>
      <c r="M5" s="1096"/>
      <c r="N5" s="1096"/>
      <c r="O5" s="1097"/>
    </row>
    <row r="6" spans="3:20" ht="19.5" customHeight="1" thickBot="1" x14ac:dyDescent="0.25">
      <c r="C6" s="1876" t="s">
        <v>531</v>
      </c>
      <c r="D6" s="1876"/>
      <c r="E6" s="1096"/>
      <c r="F6" s="1096"/>
      <c r="G6" s="1096"/>
      <c r="H6" s="1096"/>
      <c r="I6" s="1096"/>
      <c r="J6" s="1096"/>
      <c r="K6" s="1096"/>
      <c r="L6" s="1096"/>
      <c r="M6" s="1096"/>
      <c r="N6" s="1096"/>
      <c r="O6" s="1097"/>
      <c r="P6" s="1098"/>
      <c r="T6" s="1100"/>
    </row>
    <row r="7" spans="3:20" ht="19.5" customHeight="1" x14ac:dyDescent="0.2">
      <c r="C7" s="1861" t="s">
        <v>5</v>
      </c>
      <c r="D7" s="1863" t="s">
        <v>479</v>
      </c>
      <c r="E7" s="1853" t="s">
        <v>560</v>
      </c>
      <c r="F7" s="1865" t="s">
        <v>559</v>
      </c>
      <c r="G7" s="1867" t="s">
        <v>7</v>
      </c>
      <c r="H7" s="1868"/>
      <c r="I7" s="1868"/>
      <c r="J7" s="1869"/>
      <c r="K7" s="1853" t="s">
        <v>534</v>
      </c>
      <c r="L7" s="1855" t="s">
        <v>537</v>
      </c>
      <c r="M7" s="1855" t="s">
        <v>535</v>
      </c>
      <c r="N7" s="1857" t="s">
        <v>536</v>
      </c>
      <c r="O7" s="1859" t="s">
        <v>538</v>
      </c>
      <c r="P7" s="1098"/>
      <c r="T7" s="1100"/>
    </row>
    <row r="8" spans="3:20" ht="80.099999999999994" customHeight="1" thickBot="1" x14ac:dyDescent="0.25">
      <c r="C8" s="1862"/>
      <c r="D8" s="1864"/>
      <c r="E8" s="1854"/>
      <c r="F8" s="1866"/>
      <c r="G8" s="1192" t="s">
        <v>1</v>
      </c>
      <c r="H8" s="1193" t="s">
        <v>2</v>
      </c>
      <c r="I8" s="1193" t="s">
        <v>3</v>
      </c>
      <c r="J8" s="1194" t="s">
        <v>6</v>
      </c>
      <c r="K8" s="1854"/>
      <c r="L8" s="1856"/>
      <c r="M8" s="1856"/>
      <c r="N8" s="1858"/>
      <c r="O8" s="1860"/>
      <c r="P8" s="1101"/>
      <c r="T8" s="1100"/>
    </row>
    <row r="9" spans="3:20" s="1112" customFormat="1" ht="21.95" customHeight="1" x14ac:dyDescent="0.2">
      <c r="C9" s="1114">
        <v>1</v>
      </c>
      <c r="D9" s="1258" t="s">
        <v>34</v>
      </c>
      <c r="E9" s="1104">
        <v>2</v>
      </c>
      <c r="F9" s="1105">
        <v>1</v>
      </c>
      <c r="G9" s="1106">
        <v>211</v>
      </c>
      <c r="H9" s="1107">
        <v>179</v>
      </c>
      <c r="I9" s="1126">
        <v>182</v>
      </c>
      <c r="J9" s="1108">
        <v>171</v>
      </c>
      <c r="K9" s="1122">
        <v>2</v>
      </c>
      <c r="L9" s="992">
        <f t="shared" ref="L9:L21" si="0">SUM(G9:J9)-MIN(G9:J9)</f>
        <v>572</v>
      </c>
      <c r="M9" s="993">
        <f t="shared" ref="M9:M21" si="1">MAX(G9:J9)</f>
        <v>211</v>
      </c>
      <c r="N9" s="1125">
        <f t="shared" ref="N9:N21" si="2">ROUND(L9/3,1)</f>
        <v>190.7</v>
      </c>
      <c r="O9" s="1111">
        <f t="shared" ref="O9:O21" si="3">L9/10+K9</f>
        <v>59.2</v>
      </c>
    </row>
    <row r="10" spans="3:20" s="1112" customFormat="1" ht="21.95" customHeight="1" x14ac:dyDescent="0.2">
      <c r="C10" s="1195">
        <v>2</v>
      </c>
      <c r="D10" s="1269" t="s">
        <v>68</v>
      </c>
      <c r="E10" s="1208">
        <v>2</v>
      </c>
      <c r="F10" s="1209">
        <v>1</v>
      </c>
      <c r="G10" s="1210">
        <v>160</v>
      </c>
      <c r="H10" s="1211">
        <v>208</v>
      </c>
      <c r="I10" s="1211">
        <v>195</v>
      </c>
      <c r="J10" s="1213">
        <v>162</v>
      </c>
      <c r="K10" s="1203"/>
      <c r="L10" s="1204">
        <f t="shared" si="0"/>
        <v>565</v>
      </c>
      <c r="M10" s="1205">
        <f t="shared" si="1"/>
        <v>208</v>
      </c>
      <c r="N10" s="1206">
        <f t="shared" si="2"/>
        <v>188.3</v>
      </c>
      <c r="O10" s="1207">
        <f t="shared" si="3"/>
        <v>56.5</v>
      </c>
    </row>
    <row r="11" spans="3:20" s="1112" customFormat="1" ht="21.95" customHeight="1" x14ac:dyDescent="0.2">
      <c r="C11" s="1114">
        <v>3</v>
      </c>
      <c r="D11" s="1258" t="s">
        <v>478</v>
      </c>
      <c r="E11" s="1116">
        <v>2</v>
      </c>
      <c r="F11" s="1117">
        <v>1</v>
      </c>
      <c r="G11" s="1118">
        <v>201</v>
      </c>
      <c r="H11" s="1119">
        <v>138</v>
      </c>
      <c r="I11" s="1119">
        <v>173</v>
      </c>
      <c r="J11" s="1121">
        <v>176</v>
      </c>
      <c r="K11" s="1122"/>
      <c r="L11" s="1123">
        <f t="shared" si="0"/>
        <v>550</v>
      </c>
      <c r="M11" s="1124">
        <f t="shared" si="1"/>
        <v>201</v>
      </c>
      <c r="N11" s="1125">
        <f t="shared" si="2"/>
        <v>183.3</v>
      </c>
      <c r="O11" s="1111">
        <f t="shared" si="3"/>
        <v>55</v>
      </c>
    </row>
    <row r="12" spans="3:20" s="1112" customFormat="1" ht="21.95" customHeight="1" x14ac:dyDescent="0.2">
      <c r="C12" s="1195">
        <v>4</v>
      </c>
      <c r="D12" s="1269" t="s">
        <v>47</v>
      </c>
      <c r="E12" s="1197">
        <v>1</v>
      </c>
      <c r="F12" s="1198">
        <v>2</v>
      </c>
      <c r="G12" s="1199">
        <v>182</v>
      </c>
      <c r="H12" s="1200">
        <v>142</v>
      </c>
      <c r="I12" s="1200">
        <v>199</v>
      </c>
      <c r="J12" s="1202">
        <v>168</v>
      </c>
      <c r="K12" s="1203"/>
      <c r="L12" s="1204">
        <f t="shared" si="0"/>
        <v>549</v>
      </c>
      <c r="M12" s="1205">
        <f t="shared" si="1"/>
        <v>199</v>
      </c>
      <c r="N12" s="1206">
        <f t="shared" si="2"/>
        <v>183</v>
      </c>
      <c r="O12" s="1207">
        <f t="shared" si="3"/>
        <v>54.9</v>
      </c>
    </row>
    <row r="13" spans="3:20" s="1112" customFormat="1" ht="21.95" customHeight="1" x14ac:dyDescent="0.2">
      <c r="C13" s="1114">
        <v>5</v>
      </c>
      <c r="D13" s="1258" t="s">
        <v>39</v>
      </c>
      <c r="E13" s="1104">
        <v>6</v>
      </c>
      <c r="F13" s="1105">
        <v>1</v>
      </c>
      <c r="G13" s="1106">
        <v>143</v>
      </c>
      <c r="H13" s="1107">
        <v>174</v>
      </c>
      <c r="I13" s="1107">
        <v>174</v>
      </c>
      <c r="J13" s="1108">
        <v>182</v>
      </c>
      <c r="K13" s="1122"/>
      <c r="L13" s="1123">
        <f t="shared" si="0"/>
        <v>530</v>
      </c>
      <c r="M13" s="1124">
        <f t="shared" si="1"/>
        <v>182</v>
      </c>
      <c r="N13" s="1125">
        <f t="shared" si="2"/>
        <v>176.7</v>
      </c>
      <c r="O13" s="1111">
        <f t="shared" si="3"/>
        <v>53</v>
      </c>
    </row>
    <row r="14" spans="3:20" s="1112" customFormat="1" ht="21.95" customHeight="1" x14ac:dyDescent="0.2">
      <c r="C14" s="1195">
        <v>6</v>
      </c>
      <c r="D14" s="1269" t="s">
        <v>11</v>
      </c>
      <c r="E14" s="1208">
        <v>1</v>
      </c>
      <c r="F14" s="1209">
        <v>1</v>
      </c>
      <c r="G14" s="1210">
        <v>139</v>
      </c>
      <c r="H14" s="1211">
        <v>142</v>
      </c>
      <c r="I14" s="1212">
        <v>180</v>
      </c>
      <c r="J14" s="1213">
        <v>200</v>
      </c>
      <c r="K14" s="1203"/>
      <c r="L14" s="1204">
        <f t="shared" si="0"/>
        <v>522</v>
      </c>
      <c r="M14" s="1205">
        <f t="shared" si="1"/>
        <v>200</v>
      </c>
      <c r="N14" s="1206">
        <f t="shared" si="2"/>
        <v>174</v>
      </c>
      <c r="O14" s="1207">
        <f t="shared" si="3"/>
        <v>52.2</v>
      </c>
    </row>
    <row r="15" spans="3:20" s="1112" customFormat="1" ht="21.95" customHeight="1" x14ac:dyDescent="0.2">
      <c r="C15" s="1114">
        <v>7</v>
      </c>
      <c r="D15" s="1258" t="s">
        <v>25</v>
      </c>
      <c r="E15" s="1104">
        <v>3</v>
      </c>
      <c r="F15" s="1105">
        <v>1</v>
      </c>
      <c r="G15" s="1106">
        <v>172</v>
      </c>
      <c r="H15" s="1107">
        <v>161</v>
      </c>
      <c r="I15" s="1107">
        <v>174</v>
      </c>
      <c r="J15" s="1108">
        <v>165</v>
      </c>
      <c r="K15" s="1122"/>
      <c r="L15" s="1123">
        <f t="shared" si="0"/>
        <v>511</v>
      </c>
      <c r="M15" s="1124">
        <f t="shared" si="1"/>
        <v>174</v>
      </c>
      <c r="N15" s="1125">
        <f t="shared" si="2"/>
        <v>170.3</v>
      </c>
      <c r="O15" s="1111">
        <f t="shared" si="3"/>
        <v>51.1</v>
      </c>
    </row>
    <row r="16" spans="3:20" s="1112" customFormat="1" ht="21.95" customHeight="1" x14ac:dyDescent="0.2">
      <c r="C16" s="1195">
        <v>8</v>
      </c>
      <c r="D16" s="1269" t="s">
        <v>51</v>
      </c>
      <c r="E16" s="1208">
        <v>4</v>
      </c>
      <c r="F16" s="1209">
        <v>1</v>
      </c>
      <c r="G16" s="1210">
        <v>121</v>
      </c>
      <c r="H16" s="1211">
        <v>138</v>
      </c>
      <c r="I16" s="1211">
        <v>169</v>
      </c>
      <c r="J16" s="1213">
        <v>196</v>
      </c>
      <c r="K16" s="1203"/>
      <c r="L16" s="1204">
        <f t="shared" si="0"/>
        <v>503</v>
      </c>
      <c r="M16" s="1205">
        <f t="shared" si="1"/>
        <v>196</v>
      </c>
      <c r="N16" s="1206">
        <f t="shared" si="2"/>
        <v>167.7</v>
      </c>
      <c r="O16" s="1207">
        <f t="shared" si="3"/>
        <v>50.3</v>
      </c>
    </row>
    <row r="17" spans="3:25" s="1112" customFormat="1" ht="21.95" customHeight="1" x14ac:dyDescent="0.2">
      <c r="C17" s="1114">
        <v>9</v>
      </c>
      <c r="D17" s="1258" t="s">
        <v>96</v>
      </c>
      <c r="E17" s="1116">
        <v>5</v>
      </c>
      <c r="F17" s="1117">
        <v>1</v>
      </c>
      <c r="G17" s="1118">
        <v>161</v>
      </c>
      <c r="H17" s="1119">
        <v>131</v>
      </c>
      <c r="I17" s="1119">
        <v>179</v>
      </c>
      <c r="J17" s="1121">
        <v>156</v>
      </c>
      <c r="K17" s="1122"/>
      <c r="L17" s="1123">
        <f t="shared" si="0"/>
        <v>496</v>
      </c>
      <c r="M17" s="1124">
        <f t="shared" si="1"/>
        <v>179</v>
      </c>
      <c r="N17" s="1125">
        <f t="shared" si="2"/>
        <v>165.3</v>
      </c>
      <c r="O17" s="1111">
        <f t="shared" si="3"/>
        <v>49.6</v>
      </c>
    </row>
    <row r="18" spans="3:25" s="1112" customFormat="1" ht="21.95" customHeight="1" x14ac:dyDescent="0.2">
      <c r="C18" s="1195">
        <v>10</v>
      </c>
      <c r="D18" s="1269" t="s">
        <v>486</v>
      </c>
      <c r="E18" s="1208">
        <v>1</v>
      </c>
      <c r="F18" s="1209">
        <v>1</v>
      </c>
      <c r="G18" s="1210">
        <v>157</v>
      </c>
      <c r="H18" s="1211">
        <v>123</v>
      </c>
      <c r="I18" s="1211">
        <v>189</v>
      </c>
      <c r="J18" s="1213">
        <v>144</v>
      </c>
      <c r="K18" s="1203"/>
      <c r="L18" s="1204">
        <f t="shared" si="0"/>
        <v>490</v>
      </c>
      <c r="M18" s="1205">
        <f t="shared" si="1"/>
        <v>189</v>
      </c>
      <c r="N18" s="1206">
        <f t="shared" si="2"/>
        <v>163.30000000000001</v>
      </c>
      <c r="O18" s="1207">
        <f t="shared" si="3"/>
        <v>49</v>
      </c>
    </row>
    <row r="19" spans="3:25" s="1112" customFormat="1" ht="21.95" customHeight="1" x14ac:dyDescent="0.2">
      <c r="C19" s="1114">
        <v>11</v>
      </c>
      <c r="D19" s="1258" t="s">
        <v>583</v>
      </c>
      <c r="E19" s="1104">
        <v>1</v>
      </c>
      <c r="F19" s="1105">
        <v>1</v>
      </c>
      <c r="G19" s="1106">
        <v>169</v>
      </c>
      <c r="H19" s="1107">
        <v>162</v>
      </c>
      <c r="I19" s="1107">
        <v>152</v>
      </c>
      <c r="J19" s="1108">
        <v>153</v>
      </c>
      <c r="K19" s="1122"/>
      <c r="L19" s="1123">
        <f t="shared" si="0"/>
        <v>484</v>
      </c>
      <c r="M19" s="1124">
        <f t="shared" si="1"/>
        <v>169</v>
      </c>
      <c r="N19" s="1125">
        <f t="shared" si="2"/>
        <v>161.30000000000001</v>
      </c>
      <c r="O19" s="1111">
        <f t="shared" si="3"/>
        <v>48.4</v>
      </c>
    </row>
    <row r="20" spans="3:25" s="1112" customFormat="1" ht="21.95" customHeight="1" x14ac:dyDescent="0.2">
      <c r="C20" s="1195">
        <v>12</v>
      </c>
      <c r="D20" s="1269" t="s">
        <v>137</v>
      </c>
      <c r="E20" s="1208">
        <v>6</v>
      </c>
      <c r="F20" s="1209">
        <v>1</v>
      </c>
      <c r="G20" s="1210">
        <v>162</v>
      </c>
      <c r="H20" s="1211">
        <v>122</v>
      </c>
      <c r="I20" s="1211">
        <v>166</v>
      </c>
      <c r="J20" s="1213">
        <v>142</v>
      </c>
      <c r="K20" s="1203"/>
      <c r="L20" s="1204">
        <f t="shared" si="0"/>
        <v>470</v>
      </c>
      <c r="M20" s="1205">
        <f t="shared" si="1"/>
        <v>166</v>
      </c>
      <c r="N20" s="1206">
        <f t="shared" si="2"/>
        <v>156.69999999999999</v>
      </c>
      <c r="O20" s="1207">
        <f t="shared" si="3"/>
        <v>47</v>
      </c>
    </row>
    <row r="21" spans="3:25" s="1112" customFormat="1" ht="21.95" customHeight="1" x14ac:dyDescent="0.2">
      <c r="C21" s="1114">
        <v>13</v>
      </c>
      <c r="D21" s="1258" t="s">
        <v>502</v>
      </c>
      <c r="E21" s="1104">
        <v>4</v>
      </c>
      <c r="F21" s="1105">
        <v>2</v>
      </c>
      <c r="G21" s="1106">
        <v>177</v>
      </c>
      <c r="H21" s="1107">
        <v>134</v>
      </c>
      <c r="I21" s="1107">
        <v>153</v>
      </c>
      <c r="J21" s="1108">
        <v>139</v>
      </c>
      <c r="K21" s="1122"/>
      <c r="L21" s="1123">
        <f t="shared" si="0"/>
        <v>469</v>
      </c>
      <c r="M21" s="1124">
        <f t="shared" si="1"/>
        <v>177</v>
      </c>
      <c r="N21" s="1125">
        <f t="shared" si="2"/>
        <v>156.30000000000001</v>
      </c>
      <c r="O21" s="1111">
        <f t="shared" si="3"/>
        <v>46.9</v>
      </c>
    </row>
    <row r="22" spans="3:25" s="1112" customFormat="1" ht="21.95" customHeight="1" x14ac:dyDescent="0.2">
      <c r="C22" s="1195">
        <v>14</v>
      </c>
      <c r="D22" s="1269" t="s">
        <v>67</v>
      </c>
      <c r="E22" s="1208">
        <v>3</v>
      </c>
      <c r="F22" s="1209">
        <v>1</v>
      </c>
      <c r="G22" s="1210">
        <v>148</v>
      </c>
      <c r="H22" s="1211">
        <v>156</v>
      </c>
      <c r="I22" s="1211">
        <v>119</v>
      </c>
      <c r="J22" s="1213">
        <v>144</v>
      </c>
      <c r="K22" s="1203"/>
      <c r="L22" s="1204">
        <f t="shared" ref="L22" si="4">SUM(G22:J22)-MIN(G22:J22)</f>
        <v>448</v>
      </c>
      <c r="M22" s="1205">
        <f t="shared" ref="M22" si="5">MAX(G22:J22)</f>
        <v>156</v>
      </c>
      <c r="N22" s="1206">
        <f t="shared" ref="N22" si="6">ROUND(L22/3,1)</f>
        <v>149.30000000000001</v>
      </c>
      <c r="O22" s="1207">
        <f t="shared" ref="O22" si="7">L22/10+K22</f>
        <v>44.8</v>
      </c>
    </row>
    <row r="23" spans="3:25" s="1112" customFormat="1" ht="21.95" customHeight="1" x14ac:dyDescent="0.2">
      <c r="C23" s="1114">
        <v>15</v>
      </c>
      <c r="D23" s="1258" t="s">
        <v>498</v>
      </c>
      <c r="E23" s="1104">
        <v>4</v>
      </c>
      <c r="F23" s="1105">
        <v>1</v>
      </c>
      <c r="G23" s="1106">
        <v>174</v>
      </c>
      <c r="H23" s="1107">
        <v>128</v>
      </c>
      <c r="I23" s="1107">
        <v>119</v>
      </c>
      <c r="J23" s="1108">
        <v>145</v>
      </c>
      <c r="K23" s="1122"/>
      <c r="L23" s="1123">
        <f>SUM(G23:J23)-MIN(G23:J23)</f>
        <v>447</v>
      </c>
      <c r="M23" s="1124">
        <f>MAX(G23:J23)</f>
        <v>174</v>
      </c>
      <c r="N23" s="1125">
        <f>ROUND(L23/3,1)</f>
        <v>149</v>
      </c>
      <c r="O23" s="1111">
        <f>L23/10+K23</f>
        <v>44.7</v>
      </c>
    </row>
    <row r="24" spans="3:25" s="1112" customFormat="1" ht="21.95" customHeight="1" x14ac:dyDescent="0.2">
      <c r="C24" s="1195">
        <v>16</v>
      </c>
      <c r="D24" s="1269" t="s">
        <v>136</v>
      </c>
      <c r="E24" s="1208">
        <v>6</v>
      </c>
      <c r="F24" s="1209">
        <v>2</v>
      </c>
      <c r="G24" s="1210">
        <v>161</v>
      </c>
      <c r="H24" s="1211">
        <v>141</v>
      </c>
      <c r="I24" s="1211">
        <v>122</v>
      </c>
      <c r="J24" s="1213">
        <v>142</v>
      </c>
      <c r="K24" s="1203"/>
      <c r="L24" s="1204">
        <f>SUM(G24:J24)-MIN(G24:J24)</f>
        <v>444</v>
      </c>
      <c r="M24" s="1205">
        <f>MAX(G24:J24)</f>
        <v>161</v>
      </c>
      <c r="N24" s="1206">
        <f>ROUND(L24/3,1)</f>
        <v>148</v>
      </c>
      <c r="O24" s="1207">
        <f>L24/10+K24</f>
        <v>44.4</v>
      </c>
    </row>
    <row r="25" spans="3:25" s="1112" customFormat="1" ht="21.95" customHeight="1" x14ac:dyDescent="0.2">
      <c r="C25" s="1114">
        <v>17</v>
      </c>
      <c r="D25" s="1258" t="s">
        <v>477</v>
      </c>
      <c r="E25" s="1104">
        <v>5</v>
      </c>
      <c r="F25" s="1105">
        <v>1</v>
      </c>
      <c r="G25" s="1106">
        <v>94</v>
      </c>
      <c r="H25" s="1107">
        <v>146</v>
      </c>
      <c r="I25" s="1126">
        <v>143</v>
      </c>
      <c r="J25" s="1108">
        <v>154</v>
      </c>
      <c r="K25" s="1122"/>
      <c r="L25" s="1123">
        <f>SUM(G25:J25)-MIN(G25:J25)</f>
        <v>443</v>
      </c>
      <c r="M25" s="1124">
        <f>MAX(G25:J25)</f>
        <v>154</v>
      </c>
      <c r="N25" s="1125">
        <f>ROUND(L25/3,1)</f>
        <v>147.69999999999999</v>
      </c>
      <c r="O25" s="1111">
        <f>L25/10+K25</f>
        <v>44.3</v>
      </c>
    </row>
    <row r="26" spans="3:25" s="1112" customFormat="1" ht="21.95" customHeight="1" x14ac:dyDescent="0.2">
      <c r="C26" s="1195">
        <v>18</v>
      </c>
      <c r="D26" s="1269" t="s">
        <v>196</v>
      </c>
      <c r="E26" s="1208">
        <v>4</v>
      </c>
      <c r="F26" s="1209">
        <v>1</v>
      </c>
      <c r="G26" s="1210">
        <v>124</v>
      </c>
      <c r="H26" s="1211">
        <v>138</v>
      </c>
      <c r="I26" s="1212">
        <v>108</v>
      </c>
      <c r="J26" s="1213">
        <v>167</v>
      </c>
      <c r="K26" s="1203"/>
      <c r="L26" s="1204">
        <f>SUM(G26:J26)-MIN(G26:J26)</f>
        <v>429</v>
      </c>
      <c r="M26" s="1205">
        <f>MAX(G26:J26)</f>
        <v>167</v>
      </c>
      <c r="N26" s="1206">
        <f>ROUND(L26/3,1)</f>
        <v>143</v>
      </c>
      <c r="O26" s="1207">
        <f>L26/10+K26</f>
        <v>42.9</v>
      </c>
    </row>
    <row r="27" spans="3:25" s="1112" customFormat="1" ht="21.95" customHeight="1" thickBot="1" x14ac:dyDescent="0.25">
      <c r="C27" s="1274">
        <v>19</v>
      </c>
      <c r="D27" s="1267" t="s">
        <v>590</v>
      </c>
      <c r="E27" s="1129">
        <v>3</v>
      </c>
      <c r="F27" s="1130">
        <v>2</v>
      </c>
      <c r="G27" s="1131">
        <v>110</v>
      </c>
      <c r="H27" s="1132">
        <v>104</v>
      </c>
      <c r="I27" s="1268">
        <v>121</v>
      </c>
      <c r="J27" s="1133">
        <v>128</v>
      </c>
      <c r="K27" s="1134"/>
      <c r="L27" s="1135">
        <f>SUM(G27:J27)-MIN(G27:J27)</f>
        <v>359</v>
      </c>
      <c r="M27" s="1134">
        <f>MAX(G27:J27)</f>
        <v>128</v>
      </c>
      <c r="N27" s="1136">
        <f>ROUND(L27/3,1)</f>
        <v>119.7</v>
      </c>
      <c r="O27" s="1137">
        <f>L27/10+K27</f>
        <v>35.9</v>
      </c>
    </row>
    <row r="28" spans="3:25" ht="12" customHeight="1" x14ac:dyDescent="0.25">
      <c r="C28" s="1138"/>
      <c r="D28" s="1138"/>
      <c r="E28" s="1138"/>
      <c r="F28" s="1138"/>
      <c r="G28" s="1138"/>
      <c r="H28" s="1138"/>
      <c r="I28" s="1138"/>
      <c r="J28" s="1138"/>
      <c r="K28" s="1138"/>
      <c r="L28" s="1138"/>
      <c r="M28" s="1138"/>
      <c r="N28" s="1138"/>
      <c r="O28" s="1138"/>
      <c r="P28" s="1138"/>
      <c r="T28" s="1100"/>
      <c r="W28" s="1100"/>
      <c r="X28" s="1100"/>
      <c r="Y28" s="1100"/>
    </row>
    <row r="29" spans="3:25" ht="18" x14ac:dyDescent="0.2">
      <c r="C29" s="1139"/>
      <c r="D29" s="1140" t="s">
        <v>34</v>
      </c>
      <c r="E29" s="1141" t="s">
        <v>37</v>
      </c>
      <c r="F29" s="1848" t="s">
        <v>591</v>
      </c>
      <c r="G29" s="1848"/>
      <c r="H29" s="1849" t="s">
        <v>60</v>
      </c>
      <c r="I29" s="1849"/>
      <c r="J29" s="1849"/>
      <c r="K29" s="1849"/>
      <c r="L29" s="1849"/>
      <c r="M29" s="1142"/>
      <c r="N29" s="1139"/>
      <c r="O29" s="1139"/>
    </row>
    <row r="30" spans="3:25" ht="18" x14ac:dyDescent="0.2">
      <c r="C30" s="1143"/>
      <c r="D30" s="1144" t="s">
        <v>34</v>
      </c>
      <c r="E30" s="1145" t="s">
        <v>37</v>
      </c>
      <c r="F30" s="1848" t="s">
        <v>592</v>
      </c>
      <c r="G30" s="1848"/>
      <c r="H30" s="1850" t="s">
        <v>475</v>
      </c>
      <c r="I30" s="1850"/>
      <c r="J30" s="1850"/>
      <c r="K30" s="1850"/>
      <c r="L30" s="1850"/>
      <c r="M30" s="1146"/>
      <c r="N30" s="1143"/>
      <c r="O30" s="1143"/>
    </row>
    <row r="31" spans="3:25" ht="18" x14ac:dyDescent="0.25">
      <c r="C31" s="1138"/>
      <c r="D31" s="1138"/>
      <c r="E31" s="1138"/>
      <c r="F31" s="1138"/>
      <c r="G31" s="1138"/>
      <c r="H31" s="1138"/>
      <c r="I31" s="1138"/>
      <c r="J31" s="1138"/>
      <c r="K31" s="1138"/>
      <c r="L31" s="1138"/>
      <c r="M31" s="1138"/>
      <c r="N31" s="1138"/>
      <c r="O31" s="1138"/>
    </row>
    <row r="32" spans="3:25" ht="18" x14ac:dyDescent="0.25">
      <c r="C32" s="1138"/>
      <c r="D32" s="1138"/>
      <c r="E32" s="1138"/>
      <c r="F32" s="1138"/>
      <c r="G32" s="1138"/>
      <c r="H32" s="1138"/>
      <c r="I32" s="1138"/>
      <c r="J32" s="1138"/>
      <c r="K32" s="1138"/>
      <c r="L32" s="1138"/>
      <c r="M32" s="1138"/>
      <c r="N32" s="1138"/>
      <c r="O32" s="1138"/>
    </row>
    <row r="33" spans="3:20" ht="18.75" customHeight="1" thickBot="1" x14ac:dyDescent="0.3">
      <c r="C33" s="1851" t="s">
        <v>532</v>
      </c>
      <c r="D33" s="1851"/>
      <c r="E33" s="1138"/>
      <c r="F33" s="1138"/>
      <c r="G33" s="1138"/>
      <c r="H33" s="1138"/>
      <c r="I33" s="1138"/>
      <c r="J33" s="1138"/>
      <c r="K33" s="1138"/>
      <c r="L33" s="1138"/>
      <c r="M33" s="1138"/>
      <c r="N33" s="1138"/>
      <c r="O33" s="1138"/>
      <c r="P33" s="1138"/>
      <c r="R33" s="1100"/>
    </row>
    <row r="34" spans="3:20" ht="19.5" customHeight="1" x14ac:dyDescent="0.2">
      <c r="C34" s="1861" t="s">
        <v>5</v>
      </c>
      <c r="D34" s="1863" t="s">
        <v>479</v>
      </c>
      <c r="E34" s="1853" t="s">
        <v>560</v>
      </c>
      <c r="F34" s="1865" t="s">
        <v>559</v>
      </c>
      <c r="G34" s="1867" t="s">
        <v>7</v>
      </c>
      <c r="H34" s="1868"/>
      <c r="I34" s="1868"/>
      <c r="J34" s="1869"/>
      <c r="K34" s="1853" t="s">
        <v>534</v>
      </c>
      <c r="L34" s="1855" t="s">
        <v>537</v>
      </c>
      <c r="M34" s="1855" t="s">
        <v>535</v>
      </c>
      <c r="N34" s="1857" t="s">
        <v>536</v>
      </c>
      <c r="O34" s="1859" t="s">
        <v>538</v>
      </c>
      <c r="P34" s="1098"/>
      <c r="T34" s="1100"/>
    </row>
    <row r="35" spans="3:20" ht="80.099999999999994" customHeight="1" thickBot="1" x14ac:dyDescent="0.25">
      <c r="C35" s="1862"/>
      <c r="D35" s="1864"/>
      <c r="E35" s="1854"/>
      <c r="F35" s="1866"/>
      <c r="G35" s="1192" t="s">
        <v>1</v>
      </c>
      <c r="H35" s="1193" t="s">
        <v>2</v>
      </c>
      <c r="I35" s="1193" t="s">
        <v>3</v>
      </c>
      <c r="J35" s="1194" t="s">
        <v>6</v>
      </c>
      <c r="K35" s="1854"/>
      <c r="L35" s="1856"/>
      <c r="M35" s="1856"/>
      <c r="N35" s="1858"/>
      <c r="O35" s="1860"/>
      <c r="P35" s="1101"/>
      <c r="T35" s="1100"/>
    </row>
    <row r="36" spans="3:20" s="1112" customFormat="1" ht="21.95" customHeight="1" x14ac:dyDescent="0.2">
      <c r="C36" s="1150">
        <v>1</v>
      </c>
      <c r="D36" s="1162" t="s">
        <v>50</v>
      </c>
      <c r="E36" s="1152">
        <v>2</v>
      </c>
      <c r="F36" s="1153">
        <v>2</v>
      </c>
      <c r="G36" s="1163">
        <v>155</v>
      </c>
      <c r="H36" s="1164">
        <v>187</v>
      </c>
      <c r="I36" s="1164">
        <v>176</v>
      </c>
      <c r="J36" s="1165">
        <v>220</v>
      </c>
      <c r="K36" s="1157">
        <v>2</v>
      </c>
      <c r="L36" s="1085">
        <f t="shared" ref="L36:L48" si="8">SUM(G36:J36)-MIN(G36:J36)</f>
        <v>583</v>
      </c>
      <c r="M36" s="1086">
        <f t="shared" ref="M36:M48" si="9">MAX(G36:J36)</f>
        <v>220</v>
      </c>
      <c r="N36" s="1160">
        <f t="shared" ref="N36:N48" si="10">(SUM(G36:J36)-MIN(G36:J36))/3</f>
        <v>194.33333333333334</v>
      </c>
      <c r="O36" s="1161">
        <f t="shared" ref="O36:O48" si="11">L36/10+K36</f>
        <v>60.3</v>
      </c>
    </row>
    <row r="37" spans="3:20" s="1112" customFormat="1" ht="21.95" customHeight="1" x14ac:dyDescent="0.2">
      <c r="C37" s="1226">
        <v>2</v>
      </c>
      <c r="D37" s="1227" t="s">
        <v>473</v>
      </c>
      <c r="E37" s="1228">
        <v>3</v>
      </c>
      <c r="F37" s="1229">
        <v>1</v>
      </c>
      <c r="G37" s="1230">
        <v>135</v>
      </c>
      <c r="H37" s="1231">
        <v>201</v>
      </c>
      <c r="I37" s="1231">
        <v>171</v>
      </c>
      <c r="J37" s="1232">
        <v>152</v>
      </c>
      <c r="K37" s="1233"/>
      <c r="L37" s="1234">
        <f t="shared" si="8"/>
        <v>524</v>
      </c>
      <c r="M37" s="1235">
        <f t="shared" si="9"/>
        <v>201</v>
      </c>
      <c r="N37" s="1236">
        <f t="shared" si="10"/>
        <v>174.66666666666666</v>
      </c>
      <c r="O37" s="1237">
        <f t="shared" si="11"/>
        <v>52.4</v>
      </c>
    </row>
    <row r="38" spans="3:20" s="1112" customFormat="1" ht="21.95" customHeight="1" x14ac:dyDescent="0.2">
      <c r="C38" s="1150">
        <v>3</v>
      </c>
      <c r="D38" s="1162" t="s">
        <v>46</v>
      </c>
      <c r="E38" s="1152">
        <v>3</v>
      </c>
      <c r="F38" s="1153">
        <v>2</v>
      </c>
      <c r="G38" s="1163">
        <v>152</v>
      </c>
      <c r="H38" s="1164">
        <v>147</v>
      </c>
      <c r="I38" s="1164">
        <v>211</v>
      </c>
      <c r="J38" s="1165">
        <v>142</v>
      </c>
      <c r="K38" s="1157"/>
      <c r="L38" s="1158">
        <f t="shared" si="8"/>
        <v>510</v>
      </c>
      <c r="M38" s="1159">
        <f t="shared" si="9"/>
        <v>211</v>
      </c>
      <c r="N38" s="1160">
        <f t="shared" si="10"/>
        <v>170</v>
      </c>
      <c r="O38" s="1161">
        <f t="shared" si="11"/>
        <v>51</v>
      </c>
    </row>
    <row r="39" spans="3:20" s="1112" customFormat="1" ht="21.95" customHeight="1" x14ac:dyDescent="0.2">
      <c r="C39" s="1226">
        <v>4</v>
      </c>
      <c r="D39" s="1227" t="s">
        <v>14</v>
      </c>
      <c r="E39" s="1228">
        <v>2</v>
      </c>
      <c r="F39" s="1229">
        <v>2</v>
      </c>
      <c r="G39" s="1230">
        <v>189</v>
      </c>
      <c r="H39" s="1231">
        <v>136</v>
      </c>
      <c r="I39" s="1231">
        <v>133</v>
      </c>
      <c r="J39" s="1232">
        <v>154</v>
      </c>
      <c r="K39" s="1233"/>
      <c r="L39" s="1234">
        <f t="shared" si="8"/>
        <v>479</v>
      </c>
      <c r="M39" s="1235">
        <f t="shared" si="9"/>
        <v>189</v>
      </c>
      <c r="N39" s="1236">
        <f t="shared" si="10"/>
        <v>159.66666666666666</v>
      </c>
      <c r="O39" s="1237">
        <f t="shared" si="11"/>
        <v>47.9</v>
      </c>
    </row>
    <row r="40" spans="3:20" s="1112" customFormat="1" ht="21.95" customHeight="1" x14ac:dyDescent="0.2">
      <c r="C40" s="1150">
        <v>5</v>
      </c>
      <c r="D40" s="1162" t="s">
        <v>503</v>
      </c>
      <c r="E40" s="1152">
        <v>1</v>
      </c>
      <c r="F40" s="1153">
        <v>2</v>
      </c>
      <c r="G40" s="1163">
        <v>150</v>
      </c>
      <c r="H40" s="1164">
        <v>118</v>
      </c>
      <c r="I40" s="1164">
        <v>140</v>
      </c>
      <c r="J40" s="1165">
        <v>167</v>
      </c>
      <c r="K40" s="1157"/>
      <c r="L40" s="1158">
        <f t="shared" si="8"/>
        <v>457</v>
      </c>
      <c r="M40" s="1159">
        <f t="shared" si="9"/>
        <v>167</v>
      </c>
      <c r="N40" s="1160">
        <f t="shared" si="10"/>
        <v>152.33333333333334</v>
      </c>
      <c r="O40" s="1161">
        <f t="shared" si="11"/>
        <v>45.7</v>
      </c>
    </row>
    <row r="41" spans="3:20" s="1112" customFormat="1" ht="21.95" customHeight="1" x14ac:dyDescent="0.2">
      <c r="C41" s="1226">
        <v>6</v>
      </c>
      <c r="D41" s="1227" t="s">
        <v>10</v>
      </c>
      <c r="E41" s="1228">
        <v>5</v>
      </c>
      <c r="F41" s="1229">
        <v>2</v>
      </c>
      <c r="G41" s="1230">
        <v>151</v>
      </c>
      <c r="H41" s="1231">
        <v>166</v>
      </c>
      <c r="I41" s="1231">
        <v>139</v>
      </c>
      <c r="J41" s="1232">
        <v>138</v>
      </c>
      <c r="K41" s="1233"/>
      <c r="L41" s="1234">
        <f t="shared" si="8"/>
        <v>456</v>
      </c>
      <c r="M41" s="1235">
        <f t="shared" si="9"/>
        <v>166</v>
      </c>
      <c r="N41" s="1236">
        <f t="shared" si="10"/>
        <v>152</v>
      </c>
      <c r="O41" s="1237">
        <f t="shared" si="11"/>
        <v>45.6</v>
      </c>
    </row>
    <row r="42" spans="3:20" s="1112" customFormat="1" ht="21.95" customHeight="1" x14ac:dyDescent="0.2">
      <c r="C42" s="1150">
        <v>7</v>
      </c>
      <c r="D42" s="1162" t="s">
        <v>9</v>
      </c>
      <c r="E42" s="1152">
        <v>1</v>
      </c>
      <c r="F42" s="1153">
        <v>2</v>
      </c>
      <c r="G42" s="1163">
        <v>156</v>
      </c>
      <c r="H42" s="1164">
        <v>112</v>
      </c>
      <c r="I42" s="1164">
        <v>152</v>
      </c>
      <c r="J42" s="1165">
        <v>146</v>
      </c>
      <c r="K42" s="1157"/>
      <c r="L42" s="1158">
        <f t="shared" si="8"/>
        <v>454</v>
      </c>
      <c r="M42" s="1159">
        <f t="shared" si="9"/>
        <v>156</v>
      </c>
      <c r="N42" s="1160">
        <f t="shared" si="10"/>
        <v>151.33333333333334</v>
      </c>
      <c r="O42" s="1161">
        <f t="shared" si="11"/>
        <v>45.4</v>
      </c>
    </row>
    <row r="43" spans="3:20" s="1112" customFormat="1" ht="21.95" customHeight="1" x14ac:dyDescent="0.2">
      <c r="C43" s="1226">
        <v>8</v>
      </c>
      <c r="D43" s="1227" t="s">
        <v>485</v>
      </c>
      <c r="E43" s="1228">
        <v>3</v>
      </c>
      <c r="F43" s="1229">
        <v>2</v>
      </c>
      <c r="G43" s="1230">
        <v>142</v>
      </c>
      <c r="H43" s="1231">
        <v>132</v>
      </c>
      <c r="I43" s="1231">
        <v>147</v>
      </c>
      <c r="J43" s="1232">
        <v>157</v>
      </c>
      <c r="K43" s="1233"/>
      <c r="L43" s="1234">
        <f t="shared" si="8"/>
        <v>446</v>
      </c>
      <c r="M43" s="1235">
        <f t="shared" si="9"/>
        <v>157</v>
      </c>
      <c r="N43" s="1236">
        <f t="shared" si="10"/>
        <v>148.66666666666666</v>
      </c>
      <c r="O43" s="1237">
        <f t="shared" si="11"/>
        <v>44.6</v>
      </c>
    </row>
    <row r="44" spans="3:20" s="1112" customFormat="1" ht="21.95" customHeight="1" x14ac:dyDescent="0.2">
      <c r="C44" s="1150">
        <v>9</v>
      </c>
      <c r="D44" s="1162" t="s">
        <v>138</v>
      </c>
      <c r="E44" s="1152">
        <v>6</v>
      </c>
      <c r="F44" s="1153">
        <v>2</v>
      </c>
      <c r="G44" s="1163">
        <v>160</v>
      </c>
      <c r="H44" s="1164">
        <v>160</v>
      </c>
      <c r="I44" s="1164">
        <v>80</v>
      </c>
      <c r="J44" s="1165">
        <v>126</v>
      </c>
      <c r="K44" s="1157"/>
      <c r="L44" s="1158">
        <f t="shared" si="8"/>
        <v>446</v>
      </c>
      <c r="M44" s="1159">
        <f t="shared" si="9"/>
        <v>160</v>
      </c>
      <c r="N44" s="1160">
        <f t="shared" si="10"/>
        <v>148.66666666666666</v>
      </c>
      <c r="O44" s="1161">
        <f t="shared" si="11"/>
        <v>44.6</v>
      </c>
    </row>
    <row r="45" spans="3:20" s="1112" customFormat="1" ht="21.95" customHeight="1" x14ac:dyDescent="0.2">
      <c r="C45" s="1226">
        <v>10</v>
      </c>
      <c r="D45" s="1227" t="s">
        <v>490</v>
      </c>
      <c r="E45" s="1228">
        <v>2</v>
      </c>
      <c r="F45" s="1229">
        <v>2</v>
      </c>
      <c r="G45" s="1230">
        <v>125</v>
      </c>
      <c r="H45" s="1231">
        <v>164</v>
      </c>
      <c r="I45" s="1231">
        <v>121</v>
      </c>
      <c r="J45" s="1232">
        <v>126</v>
      </c>
      <c r="K45" s="1233"/>
      <c r="L45" s="1234">
        <f t="shared" si="8"/>
        <v>415</v>
      </c>
      <c r="M45" s="1235">
        <f t="shared" si="9"/>
        <v>164</v>
      </c>
      <c r="N45" s="1236">
        <f t="shared" si="10"/>
        <v>138.33333333333334</v>
      </c>
      <c r="O45" s="1237">
        <f t="shared" si="11"/>
        <v>41.5</v>
      </c>
    </row>
    <row r="46" spans="3:20" s="1112" customFormat="1" ht="21.95" customHeight="1" x14ac:dyDescent="0.2">
      <c r="C46" s="1150">
        <v>11</v>
      </c>
      <c r="D46" s="1162" t="s">
        <v>69</v>
      </c>
      <c r="E46" s="1152">
        <v>5</v>
      </c>
      <c r="F46" s="1153">
        <v>2</v>
      </c>
      <c r="G46" s="1163">
        <v>142</v>
      </c>
      <c r="H46" s="1164">
        <v>108</v>
      </c>
      <c r="I46" s="1164">
        <v>139</v>
      </c>
      <c r="J46" s="1165">
        <v>106</v>
      </c>
      <c r="K46" s="1157"/>
      <c r="L46" s="1158">
        <f t="shared" si="8"/>
        <v>389</v>
      </c>
      <c r="M46" s="1159">
        <f t="shared" si="9"/>
        <v>142</v>
      </c>
      <c r="N46" s="1160">
        <f t="shared" si="10"/>
        <v>129.66666666666666</v>
      </c>
      <c r="O46" s="1161">
        <f t="shared" si="11"/>
        <v>38.9</v>
      </c>
    </row>
    <row r="47" spans="3:20" s="1112" customFormat="1" ht="21.95" customHeight="1" x14ac:dyDescent="0.2">
      <c r="C47" s="1226">
        <v>12</v>
      </c>
      <c r="D47" s="1227" t="s">
        <v>496</v>
      </c>
      <c r="E47" s="1228">
        <v>4</v>
      </c>
      <c r="F47" s="1229">
        <v>2</v>
      </c>
      <c r="G47" s="1230">
        <v>123</v>
      </c>
      <c r="H47" s="1231">
        <v>127</v>
      </c>
      <c r="I47" s="1231">
        <v>106</v>
      </c>
      <c r="J47" s="1232">
        <v>138</v>
      </c>
      <c r="K47" s="1233"/>
      <c r="L47" s="1234">
        <f t="shared" si="8"/>
        <v>388</v>
      </c>
      <c r="M47" s="1235">
        <f t="shared" si="9"/>
        <v>138</v>
      </c>
      <c r="N47" s="1236">
        <f t="shared" si="10"/>
        <v>129.33333333333334</v>
      </c>
      <c r="O47" s="1237">
        <f t="shared" si="11"/>
        <v>38.799999999999997</v>
      </c>
    </row>
    <row r="48" spans="3:20" s="1112" customFormat="1" ht="21.95" customHeight="1" thickBot="1" x14ac:dyDescent="0.25">
      <c r="C48" s="1167">
        <v>13</v>
      </c>
      <c r="D48" s="1168" t="s">
        <v>499</v>
      </c>
      <c r="E48" s="1169">
        <v>4</v>
      </c>
      <c r="F48" s="1170">
        <v>2</v>
      </c>
      <c r="G48" s="1171">
        <v>115</v>
      </c>
      <c r="H48" s="1172">
        <v>94</v>
      </c>
      <c r="I48" s="1172">
        <v>88</v>
      </c>
      <c r="J48" s="1173">
        <v>151</v>
      </c>
      <c r="K48" s="1174"/>
      <c r="L48" s="1172">
        <f t="shared" si="8"/>
        <v>360</v>
      </c>
      <c r="M48" s="1172">
        <f t="shared" si="9"/>
        <v>151</v>
      </c>
      <c r="N48" s="1175">
        <f t="shared" si="10"/>
        <v>120</v>
      </c>
      <c r="O48" s="1176">
        <f t="shared" si="11"/>
        <v>36</v>
      </c>
    </row>
    <row r="49" spans="3:25" ht="12" customHeight="1" x14ac:dyDescent="0.25">
      <c r="C49" s="1138"/>
      <c r="D49" s="1138"/>
      <c r="E49" s="1138"/>
      <c r="F49" s="1138"/>
      <c r="G49" s="1138"/>
      <c r="H49" s="1138"/>
      <c r="I49" s="1138"/>
      <c r="J49" s="1138"/>
      <c r="K49" s="1138"/>
      <c r="L49" s="1138"/>
      <c r="M49" s="1138"/>
      <c r="N49" s="1138"/>
      <c r="O49" s="1138"/>
      <c r="P49" s="1138"/>
      <c r="T49" s="1100"/>
      <c r="W49" s="1100"/>
      <c r="X49" s="1100"/>
      <c r="Y49" s="1100"/>
    </row>
    <row r="50" spans="3:25" ht="18" x14ac:dyDescent="0.2">
      <c r="C50" s="1112"/>
      <c r="D50" s="1177" t="s">
        <v>50</v>
      </c>
      <c r="E50" s="1178" t="s">
        <v>37</v>
      </c>
      <c r="F50" s="1848" t="s">
        <v>593</v>
      </c>
      <c r="G50" s="1848"/>
      <c r="H50" s="1870" t="s">
        <v>60</v>
      </c>
      <c r="I50" s="1870"/>
      <c r="J50" s="1870"/>
      <c r="K50" s="1870"/>
      <c r="L50" s="1870"/>
      <c r="M50" s="1112"/>
      <c r="N50" s="1112"/>
      <c r="O50" s="1112"/>
    </row>
    <row r="51" spans="3:25" ht="18" x14ac:dyDescent="0.2">
      <c r="C51" s="1112"/>
      <c r="D51" s="1179" t="s">
        <v>50</v>
      </c>
      <c r="E51" s="1180" t="s">
        <v>37</v>
      </c>
      <c r="F51" s="1848" t="s">
        <v>594</v>
      </c>
      <c r="G51" s="1848"/>
      <c r="H51" s="1871" t="s">
        <v>475</v>
      </c>
      <c r="I51" s="1871"/>
      <c r="J51" s="1871"/>
      <c r="K51" s="1871"/>
      <c r="L51" s="1871"/>
      <c r="M51" s="1112"/>
      <c r="N51" s="1112"/>
      <c r="O51" s="1112"/>
    </row>
    <row r="54" spans="3:25" ht="15.75" x14ac:dyDescent="0.25">
      <c r="C54" s="1852" t="s">
        <v>527</v>
      </c>
      <c r="D54" s="1852"/>
      <c r="E54" s="1852"/>
      <c r="F54" s="1852"/>
      <c r="G54" s="1852"/>
      <c r="H54" s="1852"/>
      <c r="I54" s="1852"/>
      <c r="J54" s="1852"/>
      <c r="K54" s="1852"/>
      <c r="L54" s="1852"/>
      <c r="M54" s="1852"/>
      <c r="N54" s="1852"/>
      <c r="O54" s="1181"/>
      <c r="P54" s="1181"/>
    </row>
    <row r="55" spans="3:25" ht="9.9499999999999993" customHeight="1" x14ac:dyDescent="0.25">
      <c r="C55" s="1181"/>
      <c r="D55" s="1181"/>
      <c r="E55" s="1182"/>
      <c r="F55" s="1183"/>
      <c r="G55" s="1183"/>
      <c r="H55" s="1183"/>
      <c r="I55" s="1183"/>
      <c r="J55" s="1183"/>
      <c r="K55" s="1183"/>
      <c r="L55" s="1183"/>
      <c r="M55" s="1183"/>
      <c r="N55" s="1183"/>
      <c r="O55" s="1181"/>
      <c r="P55" s="1181"/>
    </row>
    <row r="56" spans="3:25" ht="15.75" x14ac:dyDescent="0.25">
      <c r="C56" s="1184"/>
      <c r="D56" s="1185" t="s">
        <v>541</v>
      </c>
      <c r="E56" s="1185"/>
      <c r="F56" s="1185"/>
      <c r="G56" s="1185"/>
      <c r="H56" s="1185"/>
      <c r="I56" s="1185"/>
      <c r="J56" s="1185"/>
      <c r="K56" s="1185"/>
      <c r="L56" s="1185"/>
      <c r="M56" s="1185"/>
      <c r="N56" s="1185"/>
      <c r="O56" s="1181"/>
      <c r="P56" s="1181"/>
    </row>
    <row r="57" spans="3:25" s="1186" customFormat="1" ht="9.9499999999999993" customHeight="1" x14ac:dyDescent="0.25">
      <c r="C57" s="1184"/>
      <c r="D57" s="1185"/>
      <c r="E57" s="1185"/>
      <c r="F57" s="1185"/>
      <c r="G57" s="1185"/>
      <c r="H57" s="1185"/>
      <c r="I57" s="1185"/>
      <c r="J57" s="1185"/>
      <c r="K57" s="1185"/>
      <c r="L57" s="1185"/>
      <c r="M57" s="1185"/>
      <c r="N57" s="1185"/>
      <c r="O57" s="1181"/>
      <c r="P57" s="1181"/>
    </row>
    <row r="58" spans="3:25" ht="15.75" customHeight="1" x14ac:dyDescent="0.25">
      <c r="C58" s="1187" t="s">
        <v>542</v>
      </c>
      <c r="D58" s="1184" t="s">
        <v>543</v>
      </c>
      <c r="E58" s="1188"/>
      <c r="F58" s="1188"/>
      <c r="G58" s="1188"/>
      <c r="H58" s="1188"/>
      <c r="I58" s="1188"/>
      <c r="J58" s="1188"/>
      <c r="K58" s="1188"/>
      <c r="L58" s="1188"/>
      <c r="M58" s="1188"/>
      <c r="N58" s="1188"/>
      <c r="O58" s="1184"/>
      <c r="P58" s="1181"/>
    </row>
    <row r="59" spans="3:25" ht="15" customHeight="1" x14ac:dyDescent="0.25">
      <c r="C59" s="1184"/>
      <c r="D59" s="1184" t="s">
        <v>544</v>
      </c>
      <c r="E59" s="1188"/>
      <c r="F59" s="1188"/>
      <c r="G59" s="1188"/>
      <c r="H59" s="1188"/>
      <c r="I59" s="1188"/>
      <c r="J59" s="1188"/>
      <c r="K59" s="1188"/>
      <c r="L59" s="1188"/>
      <c r="M59" s="1181"/>
      <c r="N59" s="1188"/>
      <c r="O59" s="1184"/>
      <c r="P59" s="1181"/>
    </row>
    <row r="60" spans="3:25" ht="15" customHeight="1" x14ac:dyDescent="0.25">
      <c r="C60" s="1184"/>
      <c r="D60" s="1184" t="s">
        <v>545</v>
      </c>
      <c r="E60" s="1188"/>
      <c r="F60" s="1188"/>
      <c r="G60" s="1188"/>
      <c r="H60" s="1188"/>
      <c r="I60" s="1188"/>
      <c r="J60" s="1188"/>
      <c r="K60" s="1188"/>
      <c r="L60" s="1188"/>
      <c r="M60" s="1188"/>
      <c r="N60" s="1188"/>
      <c r="O60" s="1184"/>
      <c r="P60" s="1181"/>
    </row>
    <row r="61" spans="3:25" s="1186" customFormat="1" ht="9.9499999999999993" customHeight="1" x14ac:dyDescent="0.25">
      <c r="C61" s="1184"/>
      <c r="D61" s="1185"/>
      <c r="E61" s="1185"/>
      <c r="F61" s="1185"/>
      <c r="G61" s="1185"/>
      <c r="H61" s="1185"/>
      <c r="I61" s="1185"/>
      <c r="J61" s="1185"/>
      <c r="K61" s="1185"/>
      <c r="L61" s="1185"/>
      <c r="M61" s="1185"/>
      <c r="N61" s="1185"/>
      <c r="O61" s="1181"/>
      <c r="P61" s="1181"/>
    </row>
    <row r="62" spans="3:25" ht="15" customHeight="1" x14ac:dyDescent="0.25">
      <c r="C62" s="1187" t="s">
        <v>546</v>
      </c>
      <c r="D62" s="1184" t="s">
        <v>547</v>
      </c>
      <c r="E62" s="1188"/>
      <c r="F62" s="1188"/>
      <c r="G62" s="1188"/>
      <c r="H62" s="1188"/>
      <c r="I62" s="1188"/>
      <c r="J62" s="1188"/>
      <c r="K62" s="1188"/>
      <c r="L62" s="1188"/>
      <c r="M62" s="1188"/>
      <c r="N62" s="1188"/>
      <c r="O62" s="1184"/>
      <c r="P62" s="1181"/>
    </row>
    <row r="63" spans="3:25" ht="15" customHeight="1" x14ac:dyDescent="0.25">
      <c r="C63" s="1184"/>
      <c r="D63" s="1184" t="s">
        <v>548</v>
      </c>
      <c r="E63" s="1188"/>
      <c r="F63" s="1188"/>
      <c r="G63" s="1188"/>
      <c r="H63" s="1188"/>
      <c r="I63" s="1188"/>
      <c r="J63" s="1188"/>
      <c r="K63" s="1188"/>
      <c r="L63" s="1188"/>
      <c r="M63" s="1188"/>
      <c r="N63" s="1188"/>
      <c r="O63" s="1184"/>
      <c r="P63" s="1181"/>
    </row>
  </sheetData>
  <sortState ref="D37:O49">
    <sortCondition descending="1" ref="L37"/>
  </sortState>
  <mergeCells count="34">
    <mergeCell ref="C2:O2"/>
    <mergeCell ref="C3:O3"/>
    <mergeCell ref="C4:O4"/>
    <mergeCell ref="C6:D6"/>
    <mergeCell ref="C7:C8"/>
    <mergeCell ref="D7:D8"/>
    <mergeCell ref="E7:E8"/>
    <mergeCell ref="F7:F8"/>
    <mergeCell ref="G7:J7"/>
    <mergeCell ref="K7:K8"/>
    <mergeCell ref="L7:L8"/>
    <mergeCell ref="M7:M8"/>
    <mergeCell ref="N7:N8"/>
    <mergeCell ref="O7:O8"/>
    <mergeCell ref="F29:G29"/>
    <mergeCell ref="H29:L29"/>
    <mergeCell ref="F30:G30"/>
    <mergeCell ref="H30:L30"/>
    <mergeCell ref="C33:D33"/>
    <mergeCell ref="C54:N54"/>
    <mergeCell ref="M34:M35"/>
    <mergeCell ref="N34:N35"/>
    <mergeCell ref="C34:C35"/>
    <mergeCell ref="D34:D35"/>
    <mergeCell ref="E34:E35"/>
    <mergeCell ref="F34:F35"/>
    <mergeCell ref="G34:J34"/>
    <mergeCell ref="O34:O35"/>
    <mergeCell ref="F50:G50"/>
    <mergeCell ref="H50:L50"/>
    <mergeCell ref="F51:G51"/>
    <mergeCell ref="H51:L51"/>
    <mergeCell ref="K34:K35"/>
    <mergeCell ref="L34:L35"/>
  </mergeCells>
  <pageMargins left="0.7" right="0.7" top="0.75" bottom="0.75" header="0.3" footer="0.3"/>
  <ignoredErrors>
    <ignoredError sqref="L9:M9 L36:N48 L10:M27" formulaRange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C2:Y66"/>
  <sheetViews>
    <sheetView topLeftCell="B7" zoomScaleNormal="100" workbookViewId="0">
      <selection activeCell="D16" sqref="D16"/>
    </sheetView>
  </sheetViews>
  <sheetFormatPr defaultRowHeight="12.75" x14ac:dyDescent="0.2"/>
  <cols>
    <col min="1" max="2" width="9.140625" style="1099"/>
    <col min="3" max="3" width="8.7109375" style="1099" customWidth="1"/>
    <col min="4" max="4" width="32.7109375" style="1099" customWidth="1"/>
    <col min="5" max="6" width="11.7109375" style="1099" customWidth="1"/>
    <col min="7" max="10" width="9.7109375" style="1099" customWidth="1"/>
    <col min="11" max="11" width="8.7109375" style="1099" customWidth="1"/>
    <col min="12" max="15" width="12.7109375" style="1099" customWidth="1"/>
    <col min="16" max="16384" width="9.140625" style="1099"/>
  </cols>
  <sheetData>
    <row r="2" spans="3:20" ht="21" customHeight="1" x14ac:dyDescent="0.2">
      <c r="C2" s="1872" t="s">
        <v>476</v>
      </c>
      <c r="D2" s="1872"/>
      <c r="E2" s="1872"/>
      <c r="F2" s="1872"/>
      <c r="G2" s="1872"/>
      <c r="H2" s="1872"/>
      <c r="I2" s="1872"/>
      <c r="J2" s="1872"/>
      <c r="K2" s="1872"/>
      <c r="L2" s="1872"/>
      <c r="M2" s="1872"/>
      <c r="N2" s="1872"/>
      <c r="O2" s="1872"/>
    </row>
    <row r="3" spans="3:20" ht="23.25" x14ac:dyDescent="0.2">
      <c r="C3" s="1873" t="s">
        <v>578</v>
      </c>
      <c r="D3" s="1873"/>
      <c r="E3" s="1873"/>
      <c r="F3" s="1873"/>
      <c r="G3" s="1873"/>
      <c r="H3" s="1873"/>
      <c r="I3" s="1873"/>
      <c r="J3" s="1873"/>
      <c r="K3" s="1873"/>
      <c r="L3" s="1873"/>
      <c r="M3" s="1873"/>
      <c r="N3" s="1873"/>
      <c r="O3" s="1873"/>
    </row>
    <row r="4" spans="3:20" ht="23.25" x14ac:dyDescent="0.2">
      <c r="C4" s="1874" t="s">
        <v>595</v>
      </c>
      <c r="D4" s="1874"/>
      <c r="E4" s="1874"/>
      <c r="F4" s="1874"/>
      <c r="G4" s="1874"/>
      <c r="H4" s="1874"/>
      <c r="I4" s="1874"/>
      <c r="J4" s="1874"/>
      <c r="K4" s="1874"/>
      <c r="L4" s="1874"/>
      <c r="M4" s="1874"/>
      <c r="N4" s="1874"/>
      <c r="O4" s="1874"/>
    </row>
    <row r="5" spans="3:20" ht="21" x14ac:dyDescent="0.2">
      <c r="C5" s="1096"/>
      <c r="D5" s="1096"/>
      <c r="E5" s="1096"/>
      <c r="F5" s="1096"/>
      <c r="G5" s="1096"/>
      <c r="H5" s="1096"/>
      <c r="I5" s="1096"/>
      <c r="J5" s="1096"/>
      <c r="K5" s="1096"/>
      <c r="L5" s="1096"/>
      <c r="M5" s="1096"/>
      <c r="N5" s="1096"/>
      <c r="O5" s="1097"/>
    </row>
    <row r="6" spans="3:20" ht="19.5" customHeight="1" thickBot="1" x14ac:dyDescent="0.25">
      <c r="C6" s="1876" t="s">
        <v>531</v>
      </c>
      <c r="D6" s="1876"/>
      <c r="E6" s="1096"/>
      <c r="F6" s="1096"/>
      <c r="G6" s="1096"/>
      <c r="H6" s="1096"/>
      <c r="I6" s="1096"/>
      <c r="J6" s="1096"/>
      <c r="K6" s="1096"/>
      <c r="L6" s="1096"/>
      <c r="M6" s="1096"/>
      <c r="N6" s="1096"/>
      <c r="O6" s="1097"/>
      <c r="P6" s="1098"/>
      <c r="T6" s="1100"/>
    </row>
    <row r="7" spans="3:20" ht="19.5" customHeight="1" x14ac:dyDescent="0.2">
      <c r="C7" s="1861" t="s">
        <v>5</v>
      </c>
      <c r="D7" s="1863" t="s">
        <v>479</v>
      </c>
      <c r="E7" s="1853" t="s">
        <v>560</v>
      </c>
      <c r="F7" s="1865" t="s">
        <v>559</v>
      </c>
      <c r="G7" s="1867" t="s">
        <v>7</v>
      </c>
      <c r="H7" s="1868"/>
      <c r="I7" s="1868"/>
      <c r="J7" s="1869"/>
      <c r="K7" s="1853" t="s">
        <v>534</v>
      </c>
      <c r="L7" s="1855" t="s">
        <v>537</v>
      </c>
      <c r="M7" s="1855" t="s">
        <v>535</v>
      </c>
      <c r="N7" s="1857" t="s">
        <v>536</v>
      </c>
      <c r="O7" s="1859" t="s">
        <v>538</v>
      </c>
      <c r="P7" s="1098"/>
      <c r="T7" s="1100"/>
    </row>
    <row r="8" spans="3:20" ht="80.099999999999994" customHeight="1" thickBot="1" x14ac:dyDescent="0.25">
      <c r="C8" s="1862"/>
      <c r="D8" s="1864"/>
      <c r="E8" s="1854"/>
      <c r="F8" s="1866"/>
      <c r="G8" s="1192" t="s">
        <v>1</v>
      </c>
      <c r="H8" s="1193" t="s">
        <v>2</v>
      </c>
      <c r="I8" s="1193" t="s">
        <v>3</v>
      </c>
      <c r="J8" s="1194" t="s">
        <v>6</v>
      </c>
      <c r="K8" s="1854"/>
      <c r="L8" s="1856"/>
      <c r="M8" s="1856"/>
      <c r="N8" s="1858"/>
      <c r="O8" s="1860"/>
      <c r="P8" s="1101"/>
      <c r="T8" s="1100"/>
    </row>
    <row r="9" spans="3:20" s="1112" customFormat="1" ht="21.95" customHeight="1" x14ac:dyDescent="0.2">
      <c r="C9" s="1114">
        <v>1</v>
      </c>
      <c r="D9" s="1258" t="s">
        <v>47</v>
      </c>
      <c r="E9" s="1116">
        <v>4</v>
      </c>
      <c r="F9" s="1117">
        <v>1</v>
      </c>
      <c r="G9" s="1118">
        <v>187</v>
      </c>
      <c r="H9" s="1119">
        <v>169</v>
      </c>
      <c r="I9" s="1119">
        <v>145</v>
      </c>
      <c r="J9" s="1121">
        <v>203</v>
      </c>
      <c r="K9" s="1122">
        <v>2</v>
      </c>
      <c r="L9" s="992">
        <f t="shared" ref="L9:L25" si="0">SUM(G9:J9)-MIN(G9:J9)</f>
        <v>559</v>
      </c>
      <c r="M9" s="1124">
        <f t="shared" ref="M9:M25" si="1">MAX(G9:J9)</f>
        <v>203</v>
      </c>
      <c r="N9" s="1125">
        <f t="shared" ref="N9:N25" si="2">ROUND(L9/3,1)</f>
        <v>186.3</v>
      </c>
      <c r="O9" s="1111">
        <f t="shared" ref="O9:O25" si="3">L9/10+K9</f>
        <v>57.9</v>
      </c>
      <c r="Q9" s="1093"/>
    </row>
    <row r="10" spans="3:20" s="1112" customFormat="1" ht="21.95" customHeight="1" x14ac:dyDescent="0.2">
      <c r="C10" s="1195">
        <v>2</v>
      </c>
      <c r="D10" s="1269" t="s">
        <v>39</v>
      </c>
      <c r="E10" s="1208">
        <v>1</v>
      </c>
      <c r="F10" s="1209">
        <v>2</v>
      </c>
      <c r="G10" s="1210">
        <v>170</v>
      </c>
      <c r="H10" s="1211">
        <v>198</v>
      </c>
      <c r="I10" s="1211">
        <v>173</v>
      </c>
      <c r="J10" s="1213">
        <v>174</v>
      </c>
      <c r="K10" s="1203"/>
      <c r="L10" s="1204">
        <f t="shared" si="0"/>
        <v>545</v>
      </c>
      <c r="M10" s="1205">
        <f t="shared" si="1"/>
        <v>198</v>
      </c>
      <c r="N10" s="1206">
        <f t="shared" si="2"/>
        <v>181.7</v>
      </c>
      <c r="O10" s="1207">
        <f t="shared" si="3"/>
        <v>54.5</v>
      </c>
      <c r="Q10" s="1093"/>
    </row>
    <row r="11" spans="3:20" s="1112" customFormat="1" ht="21.95" customHeight="1" x14ac:dyDescent="0.2">
      <c r="C11" s="1114">
        <v>3</v>
      </c>
      <c r="D11" s="1258" t="s">
        <v>136</v>
      </c>
      <c r="E11" s="1104">
        <v>4</v>
      </c>
      <c r="F11" s="1105">
        <v>2</v>
      </c>
      <c r="G11" s="1106">
        <v>135</v>
      </c>
      <c r="H11" s="1107">
        <v>208</v>
      </c>
      <c r="I11" s="1107">
        <v>197</v>
      </c>
      <c r="J11" s="1108">
        <v>124</v>
      </c>
      <c r="K11" s="1122"/>
      <c r="L11" s="1123">
        <f t="shared" si="0"/>
        <v>540</v>
      </c>
      <c r="M11" s="993">
        <f t="shared" si="1"/>
        <v>208</v>
      </c>
      <c r="N11" s="1125">
        <f t="shared" si="2"/>
        <v>180</v>
      </c>
      <c r="O11" s="1111">
        <f t="shared" si="3"/>
        <v>54</v>
      </c>
      <c r="Q11" s="1093"/>
    </row>
    <row r="12" spans="3:20" s="1112" customFormat="1" ht="21.95" customHeight="1" x14ac:dyDescent="0.2">
      <c r="C12" s="1195">
        <v>4</v>
      </c>
      <c r="D12" s="1269" t="s">
        <v>472</v>
      </c>
      <c r="E12" s="1208">
        <v>5</v>
      </c>
      <c r="F12" s="1209">
        <v>2</v>
      </c>
      <c r="G12" s="1210">
        <v>156</v>
      </c>
      <c r="H12" s="1211">
        <v>159</v>
      </c>
      <c r="I12" s="1211">
        <v>183</v>
      </c>
      <c r="J12" s="1213">
        <v>192</v>
      </c>
      <c r="K12" s="1203"/>
      <c r="L12" s="1204">
        <f t="shared" si="0"/>
        <v>534</v>
      </c>
      <c r="M12" s="1205">
        <f t="shared" si="1"/>
        <v>192</v>
      </c>
      <c r="N12" s="1206">
        <f t="shared" si="2"/>
        <v>178</v>
      </c>
      <c r="O12" s="1207">
        <f t="shared" si="3"/>
        <v>53.4</v>
      </c>
      <c r="Q12" s="1093"/>
    </row>
    <row r="13" spans="3:20" s="1112" customFormat="1" ht="21.95" customHeight="1" x14ac:dyDescent="0.2">
      <c r="C13" s="1114">
        <v>5</v>
      </c>
      <c r="D13" s="1258" t="s">
        <v>583</v>
      </c>
      <c r="E13" s="1104">
        <v>2</v>
      </c>
      <c r="F13" s="1105">
        <v>2</v>
      </c>
      <c r="G13" s="1106">
        <v>157</v>
      </c>
      <c r="H13" s="1107">
        <v>178</v>
      </c>
      <c r="I13" s="1107">
        <v>150</v>
      </c>
      <c r="J13" s="1108">
        <v>193</v>
      </c>
      <c r="K13" s="1122"/>
      <c r="L13" s="1123">
        <f t="shared" si="0"/>
        <v>528</v>
      </c>
      <c r="M13" s="1124">
        <f t="shared" si="1"/>
        <v>193</v>
      </c>
      <c r="N13" s="1125">
        <f t="shared" si="2"/>
        <v>176</v>
      </c>
      <c r="O13" s="1111">
        <f t="shared" si="3"/>
        <v>52.8</v>
      </c>
      <c r="Q13" s="1093"/>
    </row>
    <row r="14" spans="3:20" s="1112" customFormat="1" ht="21.95" customHeight="1" x14ac:dyDescent="0.2">
      <c r="C14" s="1195">
        <v>6</v>
      </c>
      <c r="D14" s="1269" t="s">
        <v>41</v>
      </c>
      <c r="E14" s="1208">
        <v>3</v>
      </c>
      <c r="F14" s="1209">
        <v>2</v>
      </c>
      <c r="G14" s="1210">
        <v>165</v>
      </c>
      <c r="H14" s="1211">
        <v>191</v>
      </c>
      <c r="I14" s="1211">
        <v>166</v>
      </c>
      <c r="J14" s="1213">
        <v>151</v>
      </c>
      <c r="K14" s="1203"/>
      <c r="L14" s="1204">
        <f t="shared" si="0"/>
        <v>522</v>
      </c>
      <c r="M14" s="1205">
        <f t="shared" si="1"/>
        <v>191</v>
      </c>
      <c r="N14" s="1206">
        <f t="shared" si="2"/>
        <v>174</v>
      </c>
      <c r="O14" s="1207">
        <f t="shared" si="3"/>
        <v>52.2</v>
      </c>
      <c r="Q14" s="1093"/>
    </row>
    <row r="15" spans="3:20" s="1112" customFormat="1" ht="21.95" customHeight="1" x14ac:dyDescent="0.2">
      <c r="C15" s="1114">
        <v>7</v>
      </c>
      <c r="D15" s="1258" t="s">
        <v>481</v>
      </c>
      <c r="E15" s="1104">
        <v>1</v>
      </c>
      <c r="F15" s="1105">
        <v>1</v>
      </c>
      <c r="G15" s="1106">
        <v>156</v>
      </c>
      <c r="H15" s="1107">
        <v>172</v>
      </c>
      <c r="I15" s="1107">
        <v>181</v>
      </c>
      <c r="J15" s="1108">
        <v>163</v>
      </c>
      <c r="K15" s="1122"/>
      <c r="L15" s="1123">
        <f t="shared" si="0"/>
        <v>516</v>
      </c>
      <c r="M15" s="1124">
        <f t="shared" si="1"/>
        <v>181</v>
      </c>
      <c r="N15" s="1125">
        <f t="shared" si="2"/>
        <v>172</v>
      </c>
      <c r="O15" s="1111">
        <f t="shared" si="3"/>
        <v>51.6</v>
      </c>
      <c r="Q15" s="1093"/>
    </row>
    <row r="16" spans="3:20" s="1112" customFormat="1" ht="21.95" customHeight="1" x14ac:dyDescent="0.2">
      <c r="C16" s="1195">
        <v>8</v>
      </c>
      <c r="D16" s="1269" t="s">
        <v>34</v>
      </c>
      <c r="E16" s="1208">
        <v>5</v>
      </c>
      <c r="F16" s="1209">
        <v>2</v>
      </c>
      <c r="G16" s="1210">
        <v>148</v>
      </c>
      <c r="H16" s="1211">
        <v>167</v>
      </c>
      <c r="I16" s="1212">
        <v>177</v>
      </c>
      <c r="J16" s="1213">
        <v>170</v>
      </c>
      <c r="K16" s="1203"/>
      <c r="L16" s="1204">
        <f t="shared" si="0"/>
        <v>514</v>
      </c>
      <c r="M16" s="1205">
        <f t="shared" si="1"/>
        <v>177</v>
      </c>
      <c r="N16" s="1206">
        <f t="shared" si="2"/>
        <v>171.3</v>
      </c>
      <c r="O16" s="1207">
        <f t="shared" si="3"/>
        <v>51.4</v>
      </c>
      <c r="Q16" s="1093"/>
    </row>
    <row r="17" spans="3:25" s="1112" customFormat="1" ht="21.95" customHeight="1" x14ac:dyDescent="0.2">
      <c r="C17" s="1114">
        <v>9</v>
      </c>
      <c r="D17" s="1258" t="s">
        <v>196</v>
      </c>
      <c r="E17" s="1104">
        <v>2</v>
      </c>
      <c r="F17" s="1105">
        <v>1</v>
      </c>
      <c r="G17" s="1106">
        <v>142</v>
      </c>
      <c r="H17" s="1107">
        <v>186</v>
      </c>
      <c r="I17" s="1126">
        <v>183</v>
      </c>
      <c r="J17" s="1108">
        <v>129</v>
      </c>
      <c r="K17" s="1122"/>
      <c r="L17" s="1123">
        <f t="shared" si="0"/>
        <v>511</v>
      </c>
      <c r="M17" s="1124">
        <f t="shared" si="1"/>
        <v>186</v>
      </c>
      <c r="N17" s="1125">
        <f t="shared" si="2"/>
        <v>170.3</v>
      </c>
      <c r="O17" s="1111">
        <f t="shared" si="3"/>
        <v>51.1</v>
      </c>
      <c r="Q17" s="1093"/>
    </row>
    <row r="18" spans="3:25" s="1112" customFormat="1" ht="21.95" customHeight="1" x14ac:dyDescent="0.2">
      <c r="C18" s="1195">
        <v>10</v>
      </c>
      <c r="D18" s="1269" t="s">
        <v>68</v>
      </c>
      <c r="E18" s="1208">
        <v>6</v>
      </c>
      <c r="F18" s="1209">
        <v>2</v>
      </c>
      <c r="G18" s="1210">
        <v>157</v>
      </c>
      <c r="H18" s="1211">
        <v>160</v>
      </c>
      <c r="I18" s="1212">
        <v>144</v>
      </c>
      <c r="J18" s="1213">
        <v>190</v>
      </c>
      <c r="K18" s="1203"/>
      <c r="L18" s="1204">
        <f t="shared" si="0"/>
        <v>507</v>
      </c>
      <c r="M18" s="1205">
        <f t="shared" si="1"/>
        <v>190</v>
      </c>
      <c r="N18" s="1206">
        <f t="shared" si="2"/>
        <v>169</v>
      </c>
      <c r="O18" s="1207">
        <f t="shared" si="3"/>
        <v>50.7</v>
      </c>
      <c r="Q18" s="1093"/>
    </row>
    <row r="19" spans="3:25" s="1112" customFormat="1" ht="21.95" customHeight="1" x14ac:dyDescent="0.2">
      <c r="C19" s="1114">
        <v>11</v>
      </c>
      <c r="D19" s="1258" t="s">
        <v>96</v>
      </c>
      <c r="E19" s="1116">
        <v>3</v>
      </c>
      <c r="F19" s="1117">
        <v>1</v>
      </c>
      <c r="G19" s="1118">
        <v>152</v>
      </c>
      <c r="H19" s="1119">
        <v>195</v>
      </c>
      <c r="I19" s="1119">
        <v>157</v>
      </c>
      <c r="J19" s="1121">
        <v>146</v>
      </c>
      <c r="K19" s="1122"/>
      <c r="L19" s="1123">
        <f t="shared" si="0"/>
        <v>504</v>
      </c>
      <c r="M19" s="1124">
        <f t="shared" si="1"/>
        <v>195</v>
      </c>
      <c r="N19" s="1125">
        <f t="shared" si="2"/>
        <v>168</v>
      </c>
      <c r="O19" s="1111">
        <f t="shared" si="3"/>
        <v>50.4</v>
      </c>
      <c r="Q19" s="1093"/>
    </row>
    <row r="20" spans="3:25" s="1112" customFormat="1" ht="21.95" customHeight="1" x14ac:dyDescent="0.2">
      <c r="C20" s="1195">
        <v>12</v>
      </c>
      <c r="D20" s="1269" t="s">
        <v>25</v>
      </c>
      <c r="E20" s="1208">
        <v>3</v>
      </c>
      <c r="F20" s="1209">
        <v>1</v>
      </c>
      <c r="G20" s="1210">
        <v>172</v>
      </c>
      <c r="H20" s="1211">
        <v>157</v>
      </c>
      <c r="I20" s="1211">
        <v>162</v>
      </c>
      <c r="J20" s="1213">
        <v>155</v>
      </c>
      <c r="K20" s="1203"/>
      <c r="L20" s="1204">
        <f t="shared" si="0"/>
        <v>491</v>
      </c>
      <c r="M20" s="1205">
        <f t="shared" si="1"/>
        <v>172</v>
      </c>
      <c r="N20" s="1206">
        <f t="shared" si="2"/>
        <v>163.69999999999999</v>
      </c>
      <c r="O20" s="1207">
        <f t="shared" si="3"/>
        <v>49.1</v>
      </c>
      <c r="Q20" s="1093"/>
    </row>
    <row r="21" spans="3:25" s="1112" customFormat="1" ht="21.95" customHeight="1" x14ac:dyDescent="0.2">
      <c r="C21" s="1114">
        <v>13</v>
      </c>
      <c r="D21" s="1258" t="s">
        <v>477</v>
      </c>
      <c r="E21" s="1104">
        <v>1</v>
      </c>
      <c r="F21" s="1105">
        <v>1</v>
      </c>
      <c r="G21" s="1106">
        <v>184</v>
      </c>
      <c r="H21" s="1107">
        <v>128</v>
      </c>
      <c r="I21" s="1126">
        <v>158</v>
      </c>
      <c r="J21" s="1108">
        <v>129</v>
      </c>
      <c r="K21" s="1122"/>
      <c r="L21" s="1123">
        <f t="shared" si="0"/>
        <v>471</v>
      </c>
      <c r="M21" s="1124">
        <f t="shared" si="1"/>
        <v>184</v>
      </c>
      <c r="N21" s="1125">
        <f t="shared" si="2"/>
        <v>157</v>
      </c>
      <c r="O21" s="1111">
        <f t="shared" si="3"/>
        <v>47.1</v>
      </c>
      <c r="Q21" s="1093"/>
    </row>
    <row r="22" spans="3:25" s="1112" customFormat="1" ht="21.95" customHeight="1" x14ac:dyDescent="0.2">
      <c r="C22" s="1195">
        <v>14</v>
      </c>
      <c r="D22" s="1269" t="s">
        <v>486</v>
      </c>
      <c r="E22" s="1208">
        <v>5</v>
      </c>
      <c r="F22" s="1209">
        <v>2</v>
      </c>
      <c r="G22" s="1210">
        <v>116</v>
      </c>
      <c r="H22" s="1211">
        <v>168</v>
      </c>
      <c r="I22" s="1211">
        <v>158</v>
      </c>
      <c r="J22" s="1213">
        <v>142</v>
      </c>
      <c r="K22" s="1203"/>
      <c r="L22" s="1204">
        <f t="shared" si="0"/>
        <v>468</v>
      </c>
      <c r="M22" s="1205">
        <f t="shared" si="1"/>
        <v>168</v>
      </c>
      <c r="N22" s="1206">
        <f t="shared" si="2"/>
        <v>156</v>
      </c>
      <c r="O22" s="1207">
        <f t="shared" si="3"/>
        <v>46.8</v>
      </c>
      <c r="Q22" s="1093"/>
    </row>
    <row r="23" spans="3:25" s="1112" customFormat="1" ht="21.95" customHeight="1" x14ac:dyDescent="0.2">
      <c r="C23" s="1114">
        <v>15</v>
      </c>
      <c r="D23" s="1258" t="s">
        <v>51</v>
      </c>
      <c r="E23" s="1104">
        <v>5</v>
      </c>
      <c r="F23" s="1105">
        <v>1</v>
      </c>
      <c r="G23" s="1106">
        <v>165</v>
      </c>
      <c r="H23" s="1107">
        <v>143</v>
      </c>
      <c r="I23" s="1107">
        <v>153</v>
      </c>
      <c r="J23" s="1108">
        <v>150</v>
      </c>
      <c r="K23" s="1122"/>
      <c r="L23" s="1123">
        <f t="shared" si="0"/>
        <v>468</v>
      </c>
      <c r="M23" s="1124">
        <f t="shared" si="1"/>
        <v>165</v>
      </c>
      <c r="N23" s="1125">
        <f t="shared" si="2"/>
        <v>156</v>
      </c>
      <c r="O23" s="1111">
        <f t="shared" si="3"/>
        <v>46.8</v>
      </c>
      <c r="Q23" s="1093"/>
    </row>
    <row r="24" spans="3:25" s="1112" customFormat="1" ht="21.95" customHeight="1" x14ac:dyDescent="0.2">
      <c r="C24" s="1195">
        <v>16</v>
      </c>
      <c r="D24" s="1269" t="s">
        <v>67</v>
      </c>
      <c r="E24" s="1208">
        <v>1</v>
      </c>
      <c r="F24" s="1209">
        <v>2</v>
      </c>
      <c r="G24" s="1210">
        <v>124</v>
      </c>
      <c r="H24" s="1211">
        <v>130</v>
      </c>
      <c r="I24" s="1211">
        <v>170</v>
      </c>
      <c r="J24" s="1213">
        <v>120</v>
      </c>
      <c r="K24" s="1203"/>
      <c r="L24" s="1204">
        <f t="shared" si="0"/>
        <v>424</v>
      </c>
      <c r="M24" s="1205">
        <f t="shared" si="1"/>
        <v>170</v>
      </c>
      <c r="N24" s="1206">
        <f t="shared" si="2"/>
        <v>141.30000000000001</v>
      </c>
      <c r="O24" s="1207">
        <f t="shared" si="3"/>
        <v>42.4</v>
      </c>
      <c r="Q24" s="1093"/>
    </row>
    <row r="25" spans="3:25" s="1112" customFormat="1" ht="21.95" customHeight="1" thickBot="1" x14ac:dyDescent="0.25">
      <c r="C25" s="1128">
        <v>17</v>
      </c>
      <c r="D25" s="1267" t="s">
        <v>590</v>
      </c>
      <c r="E25" s="1129">
        <v>2</v>
      </c>
      <c r="F25" s="1130">
        <v>1</v>
      </c>
      <c r="G25" s="1131">
        <v>103</v>
      </c>
      <c r="H25" s="1132">
        <v>150</v>
      </c>
      <c r="I25" s="1268">
        <v>139</v>
      </c>
      <c r="J25" s="1133">
        <v>127</v>
      </c>
      <c r="K25" s="1134"/>
      <c r="L25" s="1135">
        <f t="shared" si="0"/>
        <v>416</v>
      </c>
      <c r="M25" s="1134">
        <f t="shared" si="1"/>
        <v>150</v>
      </c>
      <c r="N25" s="1136">
        <f t="shared" si="2"/>
        <v>138.69999999999999</v>
      </c>
      <c r="O25" s="1137">
        <f t="shared" si="3"/>
        <v>41.6</v>
      </c>
      <c r="Q25" s="1093"/>
    </row>
    <row r="26" spans="3:25" ht="12" customHeight="1" x14ac:dyDescent="0.25">
      <c r="C26" s="1138"/>
      <c r="D26" s="1138"/>
      <c r="E26" s="1138"/>
      <c r="F26" s="1138"/>
      <c r="G26" s="1138"/>
      <c r="H26" s="1138"/>
      <c r="I26" s="1138"/>
      <c r="J26" s="1138"/>
      <c r="K26" s="1138"/>
      <c r="L26" s="1138"/>
      <c r="M26" s="1138"/>
      <c r="N26" s="1138"/>
      <c r="O26" s="1138"/>
      <c r="P26" s="1138"/>
      <c r="T26" s="1100"/>
      <c r="W26" s="1100"/>
      <c r="X26" s="1100"/>
      <c r="Y26" s="1100"/>
    </row>
    <row r="27" spans="3:25" ht="18" x14ac:dyDescent="0.2">
      <c r="C27" s="1139"/>
      <c r="D27" s="1140" t="s">
        <v>47</v>
      </c>
      <c r="E27" s="1141" t="s">
        <v>37</v>
      </c>
      <c r="F27" s="1848" t="s">
        <v>549</v>
      </c>
      <c r="G27" s="1848"/>
      <c r="H27" s="1849" t="s">
        <v>60</v>
      </c>
      <c r="I27" s="1849"/>
      <c r="J27" s="1849"/>
      <c r="K27" s="1849"/>
      <c r="L27" s="1849"/>
      <c r="M27" s="1142"/>
      <c r="N27" s="1139"/>
      <c r="O27" s="1139"/>
    </row>
    <row r="28" spans="3:25" ht="18" x14ac:dyDescent="0.2">
      <c r="C28" s="1143"/>
      <c r="D28" s="1144" t="s">
        <v>136</v>
      </c>
      <c r="E28" s="1145" t="s">
        <v>37</v>
      </c>
      <c r="F28" s="1848" t="s">
        <v>558</v>
      </c>
      <c r="G28" s="1848"/>
      <c r="H28" s="1850" t="s">
        <v>475</v>
      </c>
      <c r="I28" s="1850"/>
      <c r="J28" s="1850"/>
      <c r="K28" s="1850"/>
      <c r="L28" s="1850"/>
      <c r="M28" s="1146"/>
      <c r="N28" s="1143"/>
      <c r="O28" s="1143"/>
    </row>
    <row r="29" spans="3:25" ht="18" x14ac:dyDescent="0.25">
      <c r="C29" s="1138"/>
      <c r="D29" s="1138"/>
      <c r="E29" s="1138"/>
      <c r="F29" s="1138"/>
      <c r="G29" s="1138"/>
      <c r="H29" s="1138"/>
      <c r="I29" s="1138"/>
      <c r="J29" s="1138"/>
      <c r="K29" s="1138"/>
      <c r="L29" s="1138"/>
      <c r="M29" s="1138"/>
      <c r="N29" s="1138"/>
      <c r="O29" s="1138"/>
    </row>
    <row r="30" spans="3:25" ht="18.75" customHeight="1" thickBot="1" x14ac:dyDescent="0.3">
      <c r="C30" s="1851" t="s">
        <v>532</v>
      </c>
      <c r="D30" s="1851"/>
      <c r="E30" s="1138"/>
      <c r="F30" s="1138"/>
      <c r="G30" s="1138"/>
      <c r="H30" s="1138"/>
      <c r="I30" s="1138"/>
      <c r="J30" s="1138"/>
      <c r="K30" s="1138"/>
      <c r="L30" s="1138"/>
      <c r="M30" s="1138"/>
      <c r="N30" s="1138"/>
      <c r="O30" s="1138"/>
      <c r="P30" s="1138"/>
      <c r="R30" s="1100"/>
    </row>
    <row r="31" spans="3:25" ht="19.5" customHeight="1" x14ac:dyDescent="0.2">
      <c r="C31" s="1861" t="s">
        <v>5</v>
      </c>
      <c r="D31" s="1863" t="s">
        <v>479</v>
      </c>
      <c r="E31" s="1853" t="s">
        <v>560</v>
      </c>
      <c r="F31" s="1865" t="s">
        <v>559</v>
      </c>
      <c r="G31" s="1867" t="s">
        <v>7</v>
      </c>
      <c r="H31" s="1868"/>
      <c r="I31" s="1868"/>
      <c r="J31" s="1869"/>
      <c r="K31" s="1853" t="s">
        <v>534</v>
      </c>
      <c r="L31" s="1855" t="s">
        <v>537</v>
      </c>
      <c r="M31" s="1855" t="s">
        <v>535</v>
      </c>
      <c r="N31" s="1857" t="s">
        <v>536</v>
      </c>
      <c r="O31" s="1859" t="s">
        <v>538</v>
      </c>
      <c r="P31" s="1098"/>
      <c r="T31" s="1100"/>
    </row>
    <row r="32" spans="3:25" ht="80.099999999999994" customHeight="1" thickBot="1" x14ac:dyDescent="0.25">
      <c r="C32" s="1862"/>
      <c r="D32" s="1864"/>
      <c r="E32" s="1854"/>
      <c r="F32" s="1866"/>
      <c r="G32" s="1192" t="s">
        <v>1</v>
      </c>
      <c r="H32" s="1193" t="s">
        <v>2</v>
      </c>
      <c r="I32" s="1193" t="s">
        <v>3</v>
      </c>
      <c r="J32" s="1194" t="s">
        <v>6</v>
      </c>
      <c r="K32" s="1854"/>
      <c r="L32" s="1856"/>
      <c r="M32" s="1856"/>
      <c r="N32" s="1858"/>
      <c r="O32" s="1860"/>
      <c r="P32" s="1101"/>
      <c r="T32" s="1100"/>
    </row>
    <row r="33" spans="3:17" s="1112" customFormat="1" ht="21.95" customHeight="1" x14ac:dyDescent="0.2">
      <c r="C33" s="1150">
        <v>1</v>
      </c>
      <c r="D33" s="1162" t="s">
        <v>491</v>
      </c>
      <c r="E33" s="1152">
        <v>6</v>
      </c>
      <c r="F33" s="1153">
        <v>1</v>
      </c>
      <c r="G33" s="1163">
        <v>201</v>
      </c>
      <c r="H33" s="1164">
        <v>147</v>
      </c>
      <c r="I33" s="1164">
        <v>166</v>
      </c>
      <c r="J33" s="1165">
        <v>199</v>
      </c>
      <c r="K33" s="1157">
        <v>2</v>
      </c>
      <c r="L33" s="1085">
        <f t="shared" ref="L33:L51" si="4">SUM(G33:J33)-MIN(G33:J33)</f>
        <v>566</v>
      </c>
      <c r="M33" s="1159">
        <f t="shared" ref="M33:M51" si="5">MAX(G33:J33)</f>
        <v>201</v>
      </c>
      <c r="N33" s="1160">
        <f t="shared" ref="N33:N51" si="6">(SUM(G33:J33)-MIN(G33:J33))/3</f>
        <v>188.66666666666666</v>
      </c>
      <c r="O33" s="1161">
        <f t="shared" ref="O33:O51" si="7">L33/10+K33</f>
        <v>58.6</v>
      </c>
      <c r="P33" s="1302"/>
      <c r="Q33" s="1093"/>
    </row>
    <row r="34" spans="3:17" s="1112" customFormat="1" ht="21.95" customHeight="1" x14ac:dyDescent="0.2">
      <c r="C34" s="1226">
        <v>2</v>
      </c>
      <c r="D34" s="1227" t="s">
        <v>10</v>
      </c>
      <c r="E34" s="1228">
        <v>4</v>
      </c>
      <c r="F34" s="1229">
        <v>1</v>
      </c>
      <c r="G34" s="1230">
        <v>197</v>
      </c>
      <c r="H34" s="1231">
        <v>157</v>
      </c>
      <c r="I34" s="1231">
        <v>183</v>
      </c>
      <c r="J34" s="1232">
        <v>159</v>
      </c>
      <c r="K34" s="1233"/>
      <c r="L34" s="1234">
        <f t="shared" si="4"/>
        <v>539</v>
      </c>
      <c r="M34" s="1235">
        <f t="shared" si="5"/>
        <v>197</v>
      </c>
      <c r="N34" s="1236">
        <f t="shared" si="6"/>
        <v>179.66666666666666</v>
      </c>
      <c r="O34" s="1237">
        <f t="shared" si="7"/>
        <v>53.9</v>
      </c>
      <c r="P34" s="1302"/>
      <c r="Q34" s="1093"/>
    </row>
    <row r="35" spans="3:17" s="1112" customFormat="1" ht="21.95" customHeight="1" x14ac:dyDescent="0.2">
      <c r="C35" s="1150">
        <v>3</v>
      </c>
      <c r="D35" s="1162" t="s">
        <v>9</v>
      </c>
      <c r="E35" s="1152">
        <v>1</v>
      </c>
      <c r="F35" s="1153">
        <v>2</v>
      </c>
      <c r="G35" s="1163">
        <v>143</v>
      </c>
      <c r="H35" s="1164">
        <v>179</v>
      </c>
      <c r="I35" s="1164">
        <v>161</v>
      </c>
      <c r="J35" s="1165">
        <v>178</v>
      </c>
      <c r="K35" s="1157"/>
      <c r="L35" s="1158">
        <f t="shared" si="4"/>
        <v>518</v>
      </c>
      <c r="M35" s="1159">
        <f t="shared" si="5"/>
        <v>179</v>
      </c>
      <c r="N35" s="1160">
        <f t="shared" si="6"/>
        <v>172.66666666666666</v>
      </c>
      <c r="O35" s="1161">
        <f t="shared" si="7"/>
        <v>51.8</v>
      </c>
      <c r="P35" s="1302"/>
      <c r="Q35" s="1093"/>
    </row>
    <row r="36" spans="3:17" s="1112" customFormat="1" ht="21.95" customHeight="1" x14ac:dyDescent="0.2">
      <c r="C36" s="1226">
        <v>4</v>
      </c>
      <c r="D36" s="1227" t="s">
        <v>50</v>
      </c>
      <c r="E36" s="1228">
        <v>5</v>
      </c>
      <c r="F36" s="1229">
        <v>1</v>
      </c>
      <c r="G36" s="1230">
        <v>172</v>
      </c>
      <c r="H36" s="1231">
        <v>170</v>
      </c>
      <c r="I36" s="1231">
        <v>172</v>
      </c>
      <c r="J36" s="1232">
        <v>170</v>
      </c>
      <c r="K36" s="1233"/>
      <c r="L36" s="1234">
        <f t="shared" si="4"/>
        <v>514</v>
      </c>
      <c r="M36" s="1235">
        <f t="shared" si="5"/>
        <v>172</v>
      </c>
      <c r="N36" s="1236">
        <f t="shared" si="6"/>
        <v>171.33333333333334</v>
      </c>
      <c r="O36" s="1237">
        <f t="shared" si="7"/>
        <v>51.4</v>
      </c>
      <c r="P36" s="1302"/>
      <c r="Q36" s="1093"/>
    </row>
    <row r="37" spans="3:17" s="1112" customFormat="1" ht="21.95" customHeight="1" x14ac:dyDescent="0.2">
      <c r="C37" s="1150">
        <v>5</v>
      </c>
      <c r="D37" s="1162" t="s">
        <v>485</v>
      </c>
      <c r="E37" s="1152">
        <v>5</v>
      </c>
      <c r="F37" s="1153">
        <v>1</v>
      </c>
      <c r="G37" s="1163">
        <v>137</v>
      </c>
      <c r="H37" s="1164">
        <v>178</v>
      </c>
      <c r="I37" s="1164">
        <v>163</v>
      </c>
      <c r="J37" s="1165">
        <v>163</v>
      </c>
      <c r="K37" s="1157"/>
      <c r="L37" s="1158">
        <f t="shared" si="4"/>
        <v>504</v>
      </c>
      <c r="M37" s="1159">
        <f t="shared" si="5"/>
        <v>178</v>
      </c>
      <c r="N37" s="1160">
        <f t="shared" si="6"/>
        <v>168</v>
      </c>
      <c r="O37" s="1161">
        <f t="shared" si="7"/>
        <v>50.4</v>
      </c>
      <c r="P37" s="1302"/>
      <c r="Q37" s="1093"/>
    </row>
    <row r="38" spans="3:17" s="1112" customFormat="1" ht="21.95" customHeight="1" x14ac:dyDescent="0.2">
      <c r="C38" s="1226">
        <v>6</v>
      </c>
      <c r="D38" s="1227" t="s">
        <v>473</v>
      </c>
      <c r="E38" s="1228">
        <v>4</v>
      </c>
      <c r="F38" s="1229">
        <v>2</v>
      </c>
      <c r="G38" s="1230">
        <v>124</v>
      </c>
      <c r="H38" s="1231">
        <v>150</v>
      </c>
      <c r="I38" s="1231">
        <v>172</v>
      </c>
      <c r="J38" s="1232">
        <v>166</v>
      </c>
      <c r="K38" s="1233"/>
      <c r="L38" s="1234">
        <f t="shared" si="4"/>
        <v>488</v>
      </c>
      <c r="M38" s="1235">
        <f t="shared" si="5"/>
        <v>172</v>
      </c>
      <c r="N38" s="1236">
        <f t="shared" si="6"/>
        <v>162.66666666666666</v>
      </c>
      <c r="O38" s="1237">
        <f t="shared" si="7"/>
        <v>48.8</v>
      </c>
      <c r="P38" s="1302"/>
      <c r="Q38" s="1093"/>
    </row>
    <row r="39" spans="3:17" s="1112" customFormat="1" ht="21.95" customHeight="1" x14ac:dyDescent="0.2">
      <c r="C39" s="1150">
        <v>7</v>
      </c>
      <c r="D39" s="1162" t="s">
        <v>14</v>
      </c>
      <c r="E39" s="1152">
        <v>6</v>
      </c>
      <c r="F39" s="1153">
        <v>2</v>
      </c>
      <c r="G39" s="1163">
        <v>138</v>
      </c>
      <c r="H39" s="1164">
        <v>204</v>
      </c>
      <c r="I39" s="1164">
        <v>139</v>
      </c>
      <c r="J39" s="1165">
        <v>126</v>
      </c>
      <c r="K39" s="1157"/>
      <c r="L39" s="1158">
        <f t="shared" si="4"/>
        <v>481</v>
      </c>
      <c r="M39" s="1086">
        <f t="shared" si="5"/>
        <v>204</v>
      </c>
      <c r="N39" s="1160">
        <f t="shared" si="6"/>
        <v>160.33333333333334</v>
      </c>
      <c r="O39" s="1161">
        <f t="shared" si="7"/>
        <v>48.1</v>
      </c>
      <c r="P39" s="1302"/>
      <c r="Q39" s="1093"/>
    </row>
    <row r="40" spans="3:17" s="1112" customFormat="1" ht="21.95" customHeight="1" x14ac:dyDescent="0.2">
      <c r="C40" s="1226">
        <v>8</v>
      </c>
      <c r="D40" s="1227" t="s">
        <v>46</v>
      </c>
      <c r="E40" s="1228">
        <v>3</v>
      </c>
      <c r="F40" s="1229">
        <v>2</v>
      </c>
      <c r="G40" s="1230">
        <v>147</v>
      </c>
      <c r="H40" s="1231">
        <v>171</v>
      </c>
      <c r="I40" s="1231">
        <v>149</v>
      </c>
      <c r="J40" s="1232">
        <v>156</v>
      </c>
      <c r="K40" s="1233"/>
      <c r="L40" s="1234">
        <f t="shared" si="4"/>
        <v>476</v>
      </c>
      <c r="M40" s="1235">
        <f t="shared" si="5"/>
        <v>171</v>
      </c>
      <c r="N40" s="1236">
        <f t="shared" si="6"/>
        <v>158.66666666666666</v>
      </c>
      <c r="O40" s="1237">
        <f t="shared" si="7"/>
        <v>47.6</v>
      </c>
      <c r="P40" s="1302"/>
      <c r="Q40" s="1093"/>
    </row>
    <row r="41" spans="3:17" s="1112" customFormat="1" ht="21.95" customHeight="1" x14ac:dyDescent="0.2">
      <c r="C41" s="1150">
        <v>9</v>
      </c>
      <c r="D41" s="1162" t="s">
        <v>36</v>
      </c>
      <c r="E41" s="1152">
        <v>2</v>
      </c>
      <c r="F41" s="1153">
        <v>2</v>
      </c>
      <c r="G41" s="1163">
        <v>168</v>
      </c>
      <c r="H41" s="1164">
        <v>153</v>
      </c>
      <c r="I41" s="1164">
        <v>148</v>
      </c>
      <c r="J41" s="1165">
        <v>132</v>
      </c>
      <c r="K41" s="1157"/>
      <c r="L41" s="1158">
        <f t="shared" si="4"/>
        <v>469</v>
      </c>
      <c r="M41" s="1159">
        <f t="shared" si="5"/>
        <v>168</v>
      </c>
      <c r="N41" s="1160">
        <f t="shared" si="6"/>
        <v>156.33333333333334</v>
      </c>
      <c r="O41" s="1161">
        <f t="shared" si="7"/>
        <v>46.9</v>
      </c>
      <c r="P41" s="1302"/>
      <c r="Q41" s="1093"/>
    </row>
    <row r="42" spans="3:17" s="1112" customFormat="1" ht="21.95" customHeight="1" x14ac:dyDescent="0.2">
      <c r="C42" s="1226">
        <v>10</v>
      </c>
      <c r="D42" s="1227" t="s">
        <v>44</v>
      </c>
      <c r="E42" s="1228">
        <v>4</v>
      </c>
      <c r="F42" s="1229">
        <v>1</v>
      </c>
      <c r="G42" s="1230">
        <v>147</v>
      </c>
      <c r="H42" s="1231">
        <v>167</v>
      </c>
      <c r="I42" s="1231">
        <v>144</v>
      </c>
      <c r="J42" s="1232">
        <v>131</v>
      </c>
      <c r="K42" s="1233"/>
      <c r="L42" s="1234">
        <f t="shared" si="4"/>
        <v>458</v>
      </c>
      <c r="M42" s="1235">
        <f t="shared" si="5"/>
        <v>167</v>
      </c>
      <c r="N42" s="1236">
        <f t="shared" si="6"/>
        <v>152.66666666666666</v>
      </c>
      <c r="O42" s="1237">
        <f t="shared" si="7"/>
        <v>45.8</v>
      </c>
      <c r="P42" s="1302"/>
      <c r="Q42" s="1093"/>
    </row>
    <row r="43" spans="3:17" s="1112" customFormat="1" ht="21.95" customHeight="1" x14ac:dyDescent="0.2">
      <c r="C43" s="1150">
        <v>11</v>
      </c>
      <c r="D43" s="1162" t="s">
        <v>490</v>
      </c>
      <c r="E43" s="1152">
        <v>3</v>
      </c>
      <c r="F43" s="1153">
        <v>2</v>
      </c>
      <c r="G43" s="1163">
        <v>165</v>
      </c>
      <c r="H43" s="1164">
        <v>143</v>
      </c>
      <c r="I43" s="1164">
        <v>120</v>
      </c>
      <c r="J43" s="1165">
        <v>149</v>
      </c>
      <c r="K43" s="1157"/>
      <c r="L43" s="1158">
        <f t="shared" si="4"/>
        <v>457</v>
      </c>
      <c r="M43" s="1159">
        <f t="shared" si="5"/>
        <v>165</v>
      </c>
      <c r="N43" s="1160">
        <f t="shared" si="6"/>
        <v>152.33333333333334</v>
      </c>
      <c r="O43" s="1161">
        <f t="shared" si="7"/>
        <v>45.7</v>
      </c>
      <c r="P43" s="1302"/>
      <c r="Q43" s="1093"/>
    </row>
    <row r="44" spans="3:17" s="1112" customFormat="1" ht="21.95" customHeight="1" x14ac:dyDescent="0.2">
      <c r="C44" s="1226">
        <v>12</v>
      </c>
      <c r="D44" s="1227" t="s">
        <v>499</v>
      </c>
      <c r="E44" s="1228">
        <v>1</v>
      </c>
      <c r="F44" s="1229">
        <v>1</v>
      </c>
      <c r="G44" s="1230">
        <v>123</v>
      </c>
      <c r="H44" s="1231">
        <v>105</v>
      </c>
      <c r="I44" s="1231">
        <v>151</v>
      </c>
      <c r="J44" s="1232">
        <v>177</v>
      </c>
      <c r="K44" s="1233"/>
      <c r="L44" s="1234">
        <f t="shared" si="4"/>
        <v>451</v>
      </c>
      <c r="M44" s="1235">
        <f t="shared" si="5"/>
        <v>177</v>
      </c>
      <c r="N44" s="1236">
        <f t="shared" si="6"/>
        <v>150.33333333333334</v>
      </c>
      <c r="O44" s="1237">
        <f t="shared" si="7"/>
        <v>45.1</v>
      </c>
      <c r="P44" s="1302"/>
      <c r="Q44" s="1093"/>
    </row>
    <row r="45" spans="3:17" s="1112" customFormat="1" ht="21.95" customHeight="1" x14ac:dyDescent="0.2">
      <c r="C45" s="1150">
        <v>13</v>
      </c>
      <c r="D45" s="1162" t="s">
        <v>503</v>
      </c>
      <c r="E45" s="1152">
        <v>6</v>
      </c>
      <c r="F45" s="1153">
        <v>1</v>
      </c>
      <c r="G45" s="1163">
        <v>103</v>
      </c>
      <c r="H45" s="1164">
        <v>167</v>
      </c>
      <c r="I45" s="1164">
        <v>130</v>
      </c>
      <c r="J45" s="1165">
        <v>153</v>
      </c>
      <c r="K45" s="1157"/>
      <c r="L45" s="1158">
        <f t="shared" si="4"/>
        <v>450</v>
      </c>
      <c r="M45" s="1159">
        <f t="shared" si="5"/>
        <v>167</v>
      </c>
      <c r="N45" s="1160">
        <f t="shared" si="6"/>
        <v>150</v>
      </c>
      <c r="O45" s="1161">
        <f t="shared" si="7"/>
        <v>45</v>
      </c>
      <c r="P45" s="1302"/>
      <c r="Q45" s="1093"/>
    </row>
    <row r="46" spans="3:17" s="1112" customFormat="1" ht="21.95" customHeight="1" x14ac:dyDescent="0.2">
      <c r="C46" s="1226">
        <v>14</v>
      </c>
      <c r="D46" s="1227" t="s">
        <v>489</v>
      </c>
      <c r="E46" s="1228">
        <v>4</v>
      </c>
      <c r="F46" s="1229">
        <v>2</v>
      </c>
      <c r="G46" s="1230">
        <v>148</v>
      </c>
      <c r="H46" s="1231">
        <v>137</v>
      </c>
      <c r="I46" s="1231">
        <v>151</v>
      </c>
      <c r="J46" s="1232">
        <v>143</v>
      </c>
      <c r="K46" s="1233"/>
      <c r="L46" s="1234">
        <f t="shared" si="4"/>
        <v>442</v>
      </c>
      <c r="M46" s="1235">
        <f t="shared" si="5"/>
        <v>151</v>
      </c>
      <c r="N46" s="1236">
        <f t="shared" si="6"/>
        <v>147.33333333333334</v>
      </c>
      <c r="O46" s="1237">
        <f t="shared" si="7"/>
        <v>44.2</v>
      </c>
      <c r="P46" s="1302"/>
      <c r="Q46" s="1093"/>
    </row>
    <row r="47" spans="3:17" s="1112" customFormat="1" ht="21.95" customHeight="1" x14ac:dyDescent="0.2">
      <c r="C47" s="1150">
        <v>15</v>
      </c>
      <c r="D47" s="1162" t="s">
        <v>138</v>
      </c>
      <c r="E47" s="1152">
        <v>6</v>
      </c>
      <c r="F47" s="1153">
        <v>1</v>
      </c>
      <c r="G47" s="1163">
        <v>113</v>
      </c>
      <c r="H47" s="1164">
        <v>155</v>
      </c>
      <c r="I47" s="1164">
        <v>120</v>
      </c>
      <c r="J47" s="1165">
        <v>157</v>
      </c>
      <c r="K47" s="1157"/>
      <c r="L47" s="1158">
        <f t="shared" si="4"/>
        <v>432</v>
      </c>
      <c r="M47" s="1159">
        <f t="shared" si="5"/>
        <v>157</v>
      </c>
      <c r="N47" s="1160">
        <f t="shared" si="6"/>
        <v>144</v>
      </c>
      <c r="O47" s="1161">
        <f t="shared" si="7"/>
        <v>43.2</v>
      </c>
      <c r="P47" s="1302"/>
      <c r="Q47" s="1093"/>
    </row>
    <row r="48" spans="3:17" s="1112" customFormat="1" ht="21.95" customHeight="1" x14ac:dyDescent="0.2">
      <c r="C48" s="1226">
        <v>16</v>
      </c>
      <c r="D48" s="1227" t="s">
        <v>496</v>
      </c>
      <c r="E48" s="1228">
        <v>2</v>
      </c>
      <c r="F48" s="1229">
        <v>1</v>
      </c>
      <c r="G48" s="1230">
        <v>134</v>
      </c>
      <c r="H48" s="1231">
        <v>136</v>
      </c>
      <c r="I48" s="1231">
        <v>121</v>
      </c>
      <c r="J48" s="1232">
        <v>150</v>
      </c>
      <c r="K48" s="1233"/>
      <c r="L48" s="1234">
        <f t="shared" si="4"/>
        <v>420</v>
      </c>
      <c r="M48" s="1235">
        <f t="shared" si="5"/>
        <v>150</v>
      </c>
      <c r="N48" s="1236">
        <f t="shared" si="6"/>
        <v>140</v>
      </c>
      <c r="O48" s="1237">
        <f t="shared" si="7"/>
        <v>42</v>
      </c>
      <c r="P48" s="1302"/>
      <c r="Q48" s="1093"/>
    </row>
    <row r="49" spans="3:25" s="1112" customFormat="1" ht="21.95" customHeight="1" x14ac:dyDescent="0.2">
      <c r="C49" s="1150">
        <v>17</v>
      </c>
      <c r="D49" s="1162" t="s">
        <v>492</v>
      </c>
      <c r="E49" s="1152">
        <v>6</v>
      </c>
      <c r="F49" s="1153">
        <v>2</v>
      </c>
      <c r="G49" s="1163">
        <v>113</v>
      </c>
      <c r="H49" s="1164">
        <v>160</v>
      </c>
      <c r="I49" s="1164">
        <v>108</v>
      </c>
      <c r="J49" s="1165">
        <v>144</v>
      </c>
      <c r="K49" s="1157"/>
      <c r="L49" s="1158">
        <f t="shared" si="4"/>
        <v>417</v>
      </c>
      <c r="M49" s="1159">
        <f t="shared" si="5"/>
        <v>160</v>
      </c>
      <c r="N49" s="1160">
        <f t="shared" si="6"/>
        <v>139</v>
      </c>
      <c r="O49" s="1161">
        <f t="shared" si="7"/>
        <v>41.7</v>
      </c>
      <c r="P49" s="1302"/>
      <c r="Q49" s="1093"/>
    </row>
    <row r="50" spans="3:25" s="1112" customFormat="1" ht="21.95" customHeight="1" x14ac:dyDescent="0.2">
      <c r="C50" s="1226">
        <v>18</v>
      </c>
      <c r="D50" s="1227" t="s">
        <v>69</v>
      </c>
      <c r="E50" s="1228">
        <v>3</v>
      </c>
      <c r="F50" s="1229">
        <v>1</v>
      </c>
      <c r="G50" s="1230">
        <v>135</v>
      </c>
      <c r="H50" s="1231">
        <v>146</v>
      </c>
      <c r="I50" s="1231">
        <v>136</v>
      </c>
      <c r="J50" s="1232">
        <v>121</v>
      </c>
      <c r="K50" s="1233"/>
      <c r="L50" s="1234">
        <f t="shared" si="4"/>
        <v>417</v>
      </c>
      <c r="M50" s="1235">
        <f t="shared" si="5"/>
        <v>146</v>
      </c>
      <c r="N50" s="1236">
        <f t="shared" si="6"/>
        <v>139</v>
      </c>
      <c r="O50" s="1237">
        <f t="shared" si="7"/>
        <v>41.7</v>
      </c>
      <c r="P50" s="1302"/>
      <c r="Q50" s="1093"/>
    </row>
    <row r="51" spans="3:25" s="1112" customFormat="1" ht="21.95" customHeight="1" thickBot="1" x14ac:dyDescent="0.25">
      <c r="C51" s="1167">
        <v>19</v>
      </c>
      <c r="D51" s="1168" t="s">
        <v>474</v>
      </c>
      <c r="E51" s="1169">
        <v>2</v>
      </c>
      <c r="F51" s="1170">
        <v>2</v>
      </c>
      <c r="G51" s="1171">
        <v>113</v>
      </c>
      <c r="H51" s="1172">
        <v>137</v>
      </c>
      <c r="I51" s="1172">
        <v>123</v>
      </c>
      <c r="J51" s="1173">
        <v>101</v>
      </c>
      <c r="K51" s="1174"/>
      <c r="L51" s="1172">
        <f t="shared" si="4"/>
        <v>373</v>
      </c>
      <c r="M51" s="1172">
        <f t="shared" si="5"/>
        <v>137</v>
      </c>
      <c r="N51" s="1175">
        <f t="shared" si="6"/>
        <v>124.33333333333333</v>
      </c>
      <c r="O51" s="1176">
        <f t="shared" si="7"/>
        <v>37.299999999999997</v>
      </c>
      <c r="P51" s="1302"/>
      <c r="Q51" s="1093"/>
    </row>
    <row r="52" spans="3:25" ht="12" customHeight="1" x14ac:dyDescent="0.25">
      <c r="C52" s="1138"/>
      <c r="D52" s="1138"/>
      <c r="E52" s="1138"/>
      <c r="F52" s="1138"/>
      <c r="G52" s="1138"/>
      <c r="H52" s="1138"/>
      <c r="I52" s="1138"/>
      <c r="J52" s="1138"/>
      <c r="K52" s="1138"/>
      <c r="L52" s="1138"/>
      <c r="M52" s="1138"/>
      <c r="N52" s="1138"/>
      <c r="O52" s="1138"/>
      <c r="P52" s="1138"/>
      <c r="T52" s="1100"/>
      <c r="W52" s="1100"/>
      <c r="X52" s="1100"/>
      <c r="Y52" s="1100"/>
    </row>
    <row r="53" spans="3:25" ht="18" x14ac:dyDescent="0.2">
      <c r="C53" s="1112"/>
      <c r="D53" s="1177" t="s">
        <v>491</v>
      </c>
      <c r="E53" s="1178" t="s">
        <v>37</v>
      </c>
      <c r="F53" s="1848" t="s">
        <v>596</v>
      </c>
      <c r="G53" s="1848"/>
      <c r="H53" s="1870" t="s">
        <v>60</v>
      </c>
      <c r="I53" s="1870"/>
      <c r="J53" s="1870"/>
      <c r="K53" s="1870"/>
      <c r="L53" s="1870"/>
      <c r="M53" s="1112"/>
      <c r="N53" s="1112"/>
      <c r="O53" s="1112"/>
    </row>
    <row r="54" spans="3:25" ht="18" x14ac:dyDescent="0.2">
      <c r="C54" s="1112"/>
      <c r="D54" s="1179" t="s">
        <v>14</v>
      </c>
      <c r="E54" s="1180" t="s">
        <v>37</v>
      </c>
      <c r="F54" s="1848" t="s">
        <v>597</v>
      </c>
      <c r="G54" s="1848"/>
      <c r="H54" s="1871" t="s">
        <v>475</v>
      </c>
      <c r="I54" s="1871"/>
      <c r="J54" s="1871"/>
      <c r="K54" s="1871"/>
      <c r="L54" s="1871"/>
      <c r="M54" s="1112"/>
      <c r="N54" s="1112"/>
      <c r="O54" s="1112"/>
    </row>
    <row r="57" spans="3:25" ht="15.75" x14ac:dyDescent="0.25">
      <c r="C57" s="1852" t="s">
        <v>527</v>
      </c>
      <c r="D57" s="1852"/>
      <c r="E57" s="1852"/>
      <c r="F57" s="1852"/>
      <c r="G57" s="1852"/>
      <c r="H57" s="1852"/>
      <c r="I57" s="1852"/>
      <c r="J57" s="1852"/>
      <c r="K57" s="1852"/>
      <c r="L57" s="1852"/>
      <c r="M57" s="1852"/>
      <c r="N57" s="1852"/>
      <c r="O57" s="1181"/>
      <c r="P57" s="1181"/>
    </row>
    <row r="58" spans="3:25" ht="9.9499999999999993" customHeight="1" x14ac:dyDescent="0.25">
      <c r="C58" s="1181"/>
      <c r="D58" s="1181"/>
      <c r="E58" s="1182"/>
      <c r="F58" s="1183"/>
      <c r="G58" s="1183"/>
      <c r="H58" s="1183"/>
      <c r="I58" s="1183"/>
      <c r="J58" s="1183"/>
      <c r="K58" s="1183"/>
      <c r="L58" s="1183"/>
      <c r="M58" s="1183"/>
      <c r="N58" s="1183"/>
      <c r="O58" s="1181"/>
      <c r="P58" s="1181"/>
    </row>
    <row r="59" spans="3:25" ht="15.75" x14ac:dyDescent="0.25">
      <c r="C59" s="1184"/>
      <c r="D59" s="1185" t="s">
        <v>541</v>
      </c>
      <c r="E59" s="1185"/>
      <c r="F59" s="1185"/>
      <c r="G59" s="1185"/>
      <c r="H59" s="1185"/>
      <c r="I59" s="1185"/>
      <c r="J59" s="1185"/>
      <c r="K59" s="1185"/>
      <c r="L59" s="1185"/>
      <c r="M59" s="1185"/>
      <c r="N59" s="1185"/>
      <c r="O59" s="1181"/>
      <c r="P59" s="1181"/>
    </row>
    <row r="60" spans="3:25" s="1186" customFormat="1" ht="9.9499999999999993" customHeight="1" x14ac:dyDescent="0.25">
      <c r="C60" s="1184"/>
      <c r="D60" s="1185"/>
      <c r="E60" s="1185"/>
      <c r="F60" s="1185"/>
      <c r="G60" s="1185"/>
      <c r="H60" s="1185"/>
      <c r="I60" s="1185"/>
      <c r="J60" s="1185"/>
      <c r="K60" s="1185"/>
      <c r="L60" s="1185"/>
      <c r="M60" s="1185"/>
      <c r="N60" s="1185"/>
      <c r="O60" s="1181"/>
      <c r="P60" s="1181"/>
    </row>
    <row r="61" spans="3:25" ht="15.75" customHeight="1" x14ac:dyDescent="0.25">
      <c r="C61" s="1187" t="s">
        <v>542</v>
      </c>
      <c r="D61" s="1184" t="s">
        <v>543</v>
      </c>
      <c r="E61" s="1188"/>
      <c r="F61" s="1188"/>
      <c r="G61" s="1188"/>
      <c r="H61" s="1188"/>
      <c r="I61" s="1188"/>
      <c r="J61" s="1188"/>
      <c r="K61" s="1188"/>
      <c r="L61" s="1188"/>
      <c r="M61" s="1188"/>
      <c r="N61" s="1188"/>
      <c r="O61" s="1184"/>
      <c r="P61" s="1181"/>
    </row>
    <row r="62" spans="3:25" ht="15" customHeight="1" x14ac:dyDescent="0.25">
      <c r="C62" s="1184"/>
      <c r="D62" s="1184" t="s">
        <v>544</v>
      </c>
      <c r="E62" s="1188"/>
      <c r="F62" s="1188"/>
      <c r="G62" s="1188"/>
      <c r="H62" s="1188"/>
      <c r="I62" s="1188"/>
      <c r="J62" s="1188"/>
      <c r="K62" s="1188"/>
      <c r="L62" s="1188"/>
      <c r="M62" s="1181"/>
      <c r="N62" s="1188"/>
      <c r="O62" s="1184"/>
      <c r="P62" s="1181"/>
    </row>
    <row r="63" spans="3:25" ht="15" customHeight="1" x14ac:dyDescent="0.25">
      <c r="C63" s="1184"/>
      <c r="D63" s="1184" t="s">
        <v>545</v>
      </c>
      <c r="E63" s="1188"/>
      <c r="F63" s="1188"/>
      <c r="G63" s="1188"/>
      <c r="H63" s="1188"/>
      <c r="I63" s="1188"/>
      <c r="J63" s="1188"/>
      <c r="K63" s="1188"/>
      <c r="L63" s="1188"/>
      <c r="M63" s="1188"/>
      <c r="N63" s="1188"/>
      <c r="O63" s="1184"/>
      <c r="P63" s="1181"/>
    </row>
    <row r="64" spans="3:25" s="1186" customFormat="1" ht="9.9499999999999993" customHeight="1" x14ac:dyDescent="0.25">
      <c r="C64" s="1184"/>
      <c r="D64" s="1185"/>
      <c r="E64" s="1185"/>
      <c r="F64" s="1185"/>
      <c r="G64" s="1185"/>
      <c r="H64" s="1185"/>
      <c r="I64" s="1185"/>
      <c r="J64" s="1185"/>
      <c r="K64" s="1185"/>
      <c r="L64" s="1185"/>
      <c r="M64" s="1185"/>
      <c r="N64" s="1185"/>
      <c r="O64" s="1181"/>
      <c r="P64" s="1181"/>
    </row>
    <row r="65" spans="3:16" ht="15" customHeight="1" x14ac:dyDescent="0.25">
      <c r="C65" s="1187" t="s">
        <v>546</v>
      </c>
      <c r="D65" s="1184" t="s">
        <v>547</v>
      </c>
      <c r="E65" s="1188"/>
      <c r="F65" s="1188"/>
      <c r="G65" s="1188"/>
      <c r="H65" s="1188"/>
      <c r="I65" s="1188"/>
      <c r="J65" s="1188"/>
      <c r="K65" s="1188"/>
      <c r="L65" s="1188"/>
      <c r="M65" s="1188"/>
      <c r="N65" s="1188"/>
      <c r="O65" s="1184"/>
      <c r="P65" s="1181"/>
    </row>
    <row r="66" spans="3:16" ht="15" customHeight="1" x14ac:dyDescent="0.25">
      <c r="C66" s="1184"/>
      <c r="D66" s="1184" t="s">
        <v>548</v>
      </c>
      <c r="E66" s="1188"/>
      <c r="F66" s="1188"/>
      <c r="G66" s="1188"/>
      <c r="H66" s="1188"/>
      <c r="I66" s="1188"/>
      <c r="J66" s="1188"/>
      <c r="K66" s="1188"/>
      <c r="L66" s="1188"/>
      <c r="M66" s="1188"/>
      <c r="N66" s="1188"/>
      <c r="O66" s="1184"/>
      <c r="P66" s="1181"/>
    </row>
  </sheetData>
  <sortState ref="L35:P53">
    <sortCondition descending="1" ref="L35"/>
  </sortState>
  <mergeCells count="34">
    <mergeCell ref="C2:O2"/>
    <mergeCell ref="C3:O3"/>
    <mergeCell ref="C4:O4"/>
    <mergeCell ref="C6:D6"/>
    <mergeCell ref="C7:C8"/>
    <mergeCell ref="D7:D8"/>
    <mergeCell ref="E7:E8"/>
    <mergeCell ref="F7:F8"/>
    <mergeCell ref="G7:J7"/>
    <mergeCell ref="K7:K8"/>
    <mergeCell ref="L7:L8"/>
    <mergeCell ref="M7:M8"/>
    <mergeCell ref="N7:N8"/>
    <mergeCell ref="O7:O8"/>
    <mergeCell ref="F27:G27"/>
    <mergeCell ref="H27:L27"/>
    <mergeCell ref="F28:G28"/>
    <mergeCell ref="H28:L28"/>
    <mergeCell ref="C30:D30"/>
    <mergeCell ref="C57:N57"/>
    <mergeCell ref="M31:M32"/>
    <mergeCell ref="N31:N32"/>
    <mergeCell ref="C31:C32"/>
    <mergeCell ref="D31:D32"/>
    <mergeCell ref="E31:E32"/>
    <mergeCell ref="F31:F32"/>
    <mergeCell ref="G31:J31"/>
    <mergeCell ref="O31:O32"/>
    <mergeCell ref="F53:G53"/>
    <mergeCell ref="H53:L53"/>
    <mergeCell ref="F54:G54"/>
    <mergeCell ref="H54:L54"/>
    <mergeCell ref="K31:K32"/>
    <mergeCell ref="L31:L32"/>
  </mergeCells>
  <pageMargins left="0.7" right="0.7" top="0.75" bottom="0.75" header="0.3" footer="0.3"/>
  <ignoredErrors>
    <ignoredError sqref="L9:M25 L33:N51" formulaRange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C2:Y65"/>
  <sheetViews>
    <sheetView topLeftCell="A7" zoomScaleNormal="100" workbookViewId="0">
      <selection activeCell="D10" sqref="D10"/>
    </sheetView>
  </sheetViews>
  <sheetFormatPr defaultRowHeight="12.75" x14ac:dyDescent="0.2"/>
  <cols>
    <col min="1" max="2" width="9.140625" style="1099"/>
    <col min="3" max="3" width="8.7109375" style="1099" customWidth="1"/>
    <col min="4" max="4" width="32.7109375" style="1099" customWidth="1"/>
    <col min="5" max="6" width="11.7109375" style="1099" customWidth="1"/>
    <col min="7" max="10" width="9.7109375" style="1099" customWidth="1"/>
    <col min="11" max="11" width="8.7109375" style="1099" customWidth="1"/>
    <col min="12" max="15" width="12.7109375" style="1099" customWidth="1"/>
    <col min="16" max="16384" width="9.140625" style="1099"/>
  </cols>
  <sheetData>
    <row r="2" spans="3:20" ht="21" customHeight="1" x14ac:dyDescent="0.2">
      <c r="C2" s="1872" t="s">
        <v>476</v>
      </c>
      <c r="D2" s="1872"/>
      <c r="E2" s="1872"/>
      <c r="F2" s="1872"/>
      <c r="G2" s="1872"/>
      <c r="H2" s="1872"/>
      <c r="I2" s="1872"/>
      <c r="J2" s="1872"/>
      <c r="K2" s="1872"/>
      <c r="L2" s="1872"/>
      <c r="M2" s="1872"/>
      <c r="N2" s="1872"/>
      <c r="O2" s="1872"/>
    </row>
    <row r="3" spans="3:20" ht="23.25" x14ac:dyDescent="0.2">
      <c r="C3" s="1873" t="s">
        <v>578</v>
      </c>
      <c r="D3" s="1873"/>
      <c r="E3" s="1873"/>
      <c r="F3" s="1873"/>
      <c r="G3" s="1873"/>
      <c r="H3" s="1873"/>
      <c r="I3" s="1873"/>
      <c r="J3" s="1873"/>
      <c r="K3" s="1873"/>
      <c r="L3" s="1873"/>
      <c r="M3" s="1873"/>
      <c r="N3" s="1873"/>
      <c r="O3" s="1873"/>
    </row>
    <row r="4" spans="3:20" ht="23.25" x14ac:dyDescent="0.2">
      <c r="C4" s="1874" t="s">
        <v>599</v>
      </c>
      <c r="D4" s="1874"/>
      <c r="E4" s="1874"/>
      <c r="F4" s="1874"/>
      <c r="G4" s="1874"/>
      <c r="H4" s="1874"/>
      <c r="I4" s="1874"/>
      <c r="J4" s="1874"/>
      <c r="K4" s="1874"/>
      <c r="L4" s="1874"/>
      <c r="M4" s="1874"/>
      <c r="N4" s="1874"/>
      <c r="O4" s="1874"/>
    </row>
    <row r="5" spans="3:20" ht="21" x14ac:dyDescent="0.2">
      <c r="C5" s="1096"/>
      <c r="D5" s="1096"/>
      <c r="E5" s="1096"/>
      <c r="F5" s="1096"/>
      <c r="G5" s="1096"/>
      <c r="H5" s="1096"/>
      <c r="I5" s="1096"/>
      <c r="J5" s="1096"/>
      <c r="K5" s="1096"/>
      <c r="L5" s="1096"/>
      <c r="M5" s="1096"/>
      <c r="N5" s="1096"/>
      <c r="O5" s="1097"/>
    </row>
    <row r="6" spans="3:20" ht="19.5" customHeight="1" thickBot="1" x14ac:dyDescent="0.25">
      <c r="C6" s="1876" t="s">
        <v>531</v>
      </c>
      <c r="D6" s="1876"/>
      <c r="E6" s="1096"/>
      <c r="F6" s="1096"/>
      <c r="G6" s="1096"/>
      <c r="H6" s="1096"/>
      <c r="I6" s="1096"/>
      <c r="J6" s="1096"/>
      <c r="K6" s="1096"/>
      <c r="L6" s="1096"/>
      <c r="M6" s="1096"/>
      <c r="N6" s="1096"/>
      <c r="O6" s="1097"/>
      <c r="P6" s="1098"/>
      <c r="T6" s="1100"/>
    </row>
    <row r="7" spans="3:20" ht="19.5" customHeight="1" x14ac:dyDescent="0.2">
      <c r="C7" s="1861" t="s">
        <v>5</v>
      </c>
      <c r="D7" s="1863" t="s">
        <v>479</v>
      </c>
      <c r="E7" s="1853" t="s">
        <v>560</v>
      </c>
      <c r="F7" s="1865" t="s">
        <v>559</v>
      </c>
      <c r="G7" s="1867" t="s">
        <v>7</v>
      </c>
      <c r="H7" s="1868"/>
      <c r="I7" s="1868"/>
      <c r="J7" s="1869"/>
      <c r="K7" s="1853" t="s">
        <v>534</v>
      </c>
      <c r="L7" s="1855" t="s">
        <v>537</v>
      </c>
      <c r="M7" s="1855" t="s">
        <v>535</v>
      </c>
      <c r="N7" s="1857" t="s">
        <v>536</v>
      </c>
      <c r="O7" s="1859" t="s">
        <v>538</v>
      </c>
      <c r="P7" s="1098"/>
      <c r="T7" s="1100"/>
    </row>
    <row r="8" spans="3:20" ht="80.099999999999994" customHeight="1" thickBot="1" x14ac:dyDescent="0.25">
      <c r="C8" s="1862"/>
      <c r="D8" s="1864"/>
      <c r="E8" s="1854"/>
      <c r="F8" s="1866"/>
      <c r="G8" s="1192" t="s">
        <v>1</v>
      </c>
      <c r="H8" s="1193" t="s">
        <v>2</v>
      </c>
      <c r="I8" s="1193" t="s">
        <v>3</v>
      </c>
      <c r="J8" s="1194" t="s">
        <v>6</v>
      </c>
      <c r="K8" s="1854"/>
      <c r="L8" s="1856"/>
      <c r="M8" s="1856"/>
      <c r="N8" s="1858"/>
      <c r="O8" s="1860"/>
      <c r="P8" s="1101"/>
      <c r="T8" s="1100"/>
    </row>
    <row r="9" spans="3:20" s="1112" customFormat="1" ht="21.95" customHeight="1" x14ac:dyDescent="0.2">
      <c r="C9" s="1114">
        <v>1</v>
      </c>
      <c r="D9" s="1258" t="s">
        <v>481</v>
      </c>
      <c r="E9" s="1104">
        <v>3</v>
      </c>
      <c r="F9" s="1105">
        <v>2</v>
      </c>
      <c r="G9" s="1106">
        <v>179</v>
      </c>
      <c r="H9" s="1107">
        <v>184</v>
      </c>
      <c r="I9" s="1107">
        <v>197</v>
      </c>
      <c r="J9" s="1108">
        <v>180</v>
      </c>
      <c r="K9" s="1122">
        <v>2</v>
      </c>
      <c r="L9" s="992">
        <f t="shared" ref="L9:L10" si="0">SUM(G9:J9)-MIN(G9:J9)</f>
        <v>561</v>
      </c>
      <c r="M9" s="1124">
        <f t="shared" ref="M9:M10" si="1">MAX(G9:J9)</f>
        <v>197</v>
      </c>
      <c r="N9" s="1125">
        <f t="shared" ref="N9:N10" si="2">ROUND(L9/3,1)</f>
        <v>187</v>
      </c>
      <c r="O9" s="1111">
        <f t="shared" ref="O9:O10" si="3">L9/10+K9</f>
        <v>58.1</v>
      </c>
      <c r="Q9" s="1093"/>
    </row>
    <row r="10" spans="3:20" s="1112" customFormat="1" ht="21.95" customHeight="1" x14ac:dyDescent="0.2">
      <c r="C10" s="1195">
        <v>2</v>
      </c>
      <c r="D10" s="1269" t="s">
        <v>196</v>
      </c>
      <c r="E10" s="1208">
        <v>3</v>
      </c>
      <c r="F10" s="1209">
        <v>1</v>
      </c>
      <c r="G10" s="1210">
        <v>143</v>
      </c>
      <c r="H10" s="1211">
        <v>195</v>
      </c>
      <c r="I10" s="1212">
        <v>177</v>
      </c>
      <c r="J10" s="1213">
        <v>183</v>
      </c>
      <c r="K10" s="1203"/>
      <c r="L10" s="1204">
        <f t="shared" si="0"/>
        <v>555</v>
      </c>
      <c r="M10" s="1205">
        <f t="shared" si="1"/>
        <v>195</v>
      </c>
      <c r="N10" s="1206">
        <f t="shared" si="2"/>
        <v>185</v>
      </c>
      <c r="O10" s="1207">
        <f t="shared" si="3"/>
        <v>55.5</v>
      </c>
      <c r="Q10" s="1093"/>
    </row>
    <row r="11" spans="3:20" s="1112" customFormat="1" ht="21.95" customHeight="1" x14ac:dyDescent="0.2">
      <c r="C11" s="1114">
        <v>3</v>
      </c>
      <c r="D11" s="1258" t="s">
        <v>34</v>
      </c>
      <c r="E11" s="1104">
        <v>1</v>
      </c>
      <c r="F11" s="1105">
        <v>2</v>
      </c>
      <c r="G11" s="1106">
        <v>199</v>
      </c>
      <c r="H11" s="1107">
        <v>172</v>
      </c>
      <c r="I11" s="1126">
        <v>157</v>
      </c>
      <c r="J11" s="1108">
        <v>170</v>
      </c>
      <c r="K11" s="1122"/>
      <c r="L11" s="1123">
        <f>SUM(G11:J11)-MIN(G11:J11)</f>
        <v>541</v>
      </c>
      <c r="M11" s="1124">
        <f>MAX(G11:J11)</f>
        <v>199</v>
      </c>
      <c r="N11" s="1125">
        <f>ROUND(L11/3,1)</f>
        <v>180.3</v>
      </c>
      <c r="O11" s="1111">
        <f>L11/10+K11</f>
        <v>54.1</v>
      </c>
      <c r="Q11" s="1093"/>
    </row>
    <row r="12" spans="3:20" s="1112" customFormat="1" ht="21.95" customHeight="1" x14ac:dyDescent="0.2">
      <c r="C12" s="1195">
        <v>4</v>
      </c>
      <c r="D12" s="1269" t="s">
        <v>472</v>
      </c>
      <c r="E12" s="1208">
        <v>2</v>
      </c>
      <c r="F12" s="1209">
        <v>1</v>
      </c>
      <c r="G12" s="1210">
        <v>143</v>
      </c>
      <c r="H12" s="1211">
        <v>177</v>
      </c>
      <c r="I12" s="1211">
        <v>162</v>
      </c>
      <c r="J12" s="1213">
        <v>179</v>
      </c>
      <c r="K12" s="1203"/>
      <c r="L12" s="1204">
        <f>SUM(G12:J12)-MIN(G12:J12)</f>
        <v>518</v>
      </c>
      <c r="M12" s="1205">
        <f>MAX(G12:J12)</f>
        <v>179</v>
      </c>
      <c r="N12" s="1206">
        <f>ROUND(L12/3,1)</f>
        <v>172.7</v>
      </c>
      <c r="O12" s="1207">
        <f>L12/10+K12</f>
        <v>51.8</v>
      </c>
      <c r="Q12" s="1093"/>
    </row>
    <row r="13" spans="3:20" s="1112" customFormat="1" ht="21.95" customHeight="1" x14ac:dyDescent="0.2">
      <c r="C13" s="1114">
        <v>5</v>
      </c>
      <c r="D13" s="1258" t="s">
        <v>11</v>
      </c>
      <c r="E13" s="1104">
        <v>5</v>
      </c>
      <c r="F13" s="1105">
        <v>1</v>
      </c>
      <c r="G13" s="1106">
        <v>175</v>
      </c>
      <c r="H13" s="1107">
        <v>161</v>
      </c>
      <c r="I13" s="1107">
        <v>171</v>
      </c>
      <c r="J13" s="1108">
        <v>157</v>
      </c>
      <c r="K13" s="1122"/>
      <c r="L13" s="1123">
        <f>SUM(G13:J13)-MIN(G13:J13)</f>
        <v>507</v>
      </c>
      <c r="M13" s="1124">
        <f>MAX(G13:J13)</f>
        <v>175</v>
      </c>
      <c r="N13" s="1125">
        <f>ROUND(L13/3,1)</f>
        <v>169</v>
      </c>
      <c r="O13" s="1111">
        <f>L13/10+K13</f>
        <v>50.7</v>
      </c>
      <c r="Q13" s="1093"/>
    </row>
    <row r="14" spans="3:20" s="1112" customFormat="1" ht="21.95" customHeight="1" x14ac:dyDescent="0.2">
      <c r="C14" s="1195">
        <v>6</v>
      </c>
      <c r="D14" s="1269" t="s">
        <v>47</v>
      </c>
      <c r="E14" s="1197">
        <v>2</v>
      </c>
      <c r="F14" s="1198">
        <v>1</v>
      </c>
      <c r="G14" s="1199">
        <v>164</v>
      </c>
      <c r="H14" s="1200">
        <v>145</v>
      </c>
      <c r="I14" s="1200">
        <v>165</v>
      </c>
      <c r="J14" s="1202">
        <v>189</v>
      </c>
      <c r="K14" s="1203"/>
      <c r="L14" s="1204">
        <f t="shared" ref="L14:L27" si="4">SUM(G14:J14)-MIN(G14:J14)</f>
        <v>518</v>
      </c>
      <c r="M14" s="1205">
        <f t="shared" ref="M14:M27" si="5">MAX(G14:J14)</f>
        <v>189</v>
      </c>
      <c r="N14" s="1206">
        <f t="shared" ref="N14:N27" si="6">ROUND(L14/3,1)</f>
        <v>172.7</v>
      </c>
      <c r="O14" s="1207">
        <f t="shared" ref="O14:O27" si="7">L14/10+K14</f>
        <v>51.8</v>
      </c>
      <c r="Q14" s="1093"/>
    </row>
    <row r="15" spans="3:20" s="1112" customFormat="1" ht="21.95" customHeight="1" x14ac:dyDescent="0.2">
      <c r="C15" s="1114">
        <v>7</v>
      </c>
      <c r="D15" s="1258" t="s">
        <v>68</v>
      </c>
      <c r="E15" s="1104">
        <v>4</v>
      </c>
      <c r="F15" s="1105">
        <v>1</v>
      </c>
      <c r="G15" s="1106">
        <v>187</v>
      </c>
      <c r="H15" s="1107">
        <v>162</v>
      </c>
      <c r="I15" s="1126">
        <v>156</v>
      </c>
      <c r="J15" s="1108">
        <v>154</v>
      </c>
      <c r="K15" s="1122"/>
      <c r="L15" s="1123">
        <f>SUM(G15:J15)-MIN(G15:J15)</f>
        <v>505</v>
      </c>
      <c r="M15" s="1124">
        <f>MAX(G15:J15)</f>
        <v>187</v>
      </c>
      <c r="N15" s="1125">
        <f>ROUND(L15/3,1)</f>
        <v>168.3</v>
      </c>
      <c r="O15" s="1111">
        <f>L15/10+K15</f>
        <v>50.5</v>
      </c>
      <c r="Q15" s="1093"/>
    </row>
    <row r="16" spans="3:20" s="1112" customFormat="1" ht="21.95" customHeight="1" x14ac:dyDescent="0.2">
      <c r="C16" s="1195">
        <v>8</v>
      </c>
      <c r="D16" s="1269" t="s">
        <v>583</v>
      </c>
      <c r="E16" s="1208">
        <v>6</v>
      </c>
      <c r="F16" s="1209">
        <v>2</v>
      </c>
      <c r="G16" s="1210">
        <v>139</v>
      </c>
      <c r="H16" s="1211">
        <v>138</v>
      </c>
      <c r="I16" s="1211">
        <v>199</v>
      </c>
      <c r="J16" s="1213">
        <v>166</v>
      </c>
      <c r="K16" s="1203"/>
      <c r="L16" s="1204">
        <f>SUM(G16:J16)-MIN(G16:J16)</f>
        <v>504</v>
      </c>
      <c r="M16" s="1205">
        <f>MAX(G16:J16)</f>
        <v>199</v>
      </c>
      <c r="N16" s="1206">
        <f>ROUND(L16/3,1)</f>
        <v>168</v>
      </c>
      <c r="O16" s="1207">
        <f>L16/10+K16</f>
        <v>50.4</v>
      </c>
      <c r="Q16" s="1093"/>
    </row>
    <row r="17" spans="3:25" s="1112" customFormat="1" ht="21.95" customHeight="1" x14ac:dyDescent="0.2">
      <c r="C17" s="1114">
        <v>9</v>
      </c>
      <c r="D17" s="1258" t="s">
        <v>39</v>
      </c>
      <c r="E17" s="1104">
        <v>6</v>
      </c>
      <c r="F17" s="1105">
        <v>1</v>
      </c>
      <c r="G17" s="1106">
        <v>141</v>
      </c>
      <c r="H17" s="1107">
        <v>163</v>
      </c>
      <c r="I17" s="1107">
        <v>144</v>
      </c>
      <c r="J17" s="1108">
        <v>189</v>
      </c>
      <c r="K17" s="1122"/>
      <c r="L17" s="1123">
        <f t="shared" si="4"/>
        <v>496</v>
      </c>
      <c r="M17" s="1124">
        <f t="shared" si="5"/>
        <v>189</v>
      </c>
      <c r="N17" s="1125">
        <f t="shared" si="6"/>
        <v>165.3</v>
      </c>
      <c r="O17" s="1111">
        <f t="shared" si="7"/>
        <v>49.6</v>
      </c>
      <c r="Q17" s="1093"/>
    </row>
    <row r="18" spans="3:25" s="1112" customFormat="1" ht="21.95" customHeight="1" x14ac:dyDescent="0.2">
      <c r="C18" s="1195">
        <v>10</v>
      </c>
      <c r="D18" s="1269" t="s">
        <v>41</v>
      </c>
      <c r="E18" s="1208">
        <v>1</v>
      </c>
      <c r="F18" s="1209">
        <v>1</v>
      </c>
      <c r="G18" s="1210">
        <v>131</v>
      </c>
      <c r="H18" s="1211">
        <v>164</v>
      </c>
      <c r="I18" s="1211">
        <v>158</v>
      </c>
      <c r="J18" s="1213">
        <v>171</v>
      </c>
      <c r="K18" s="1203"/>
      <c r="L18" s="1204">
        <f t="shared" ref="L18:L23" si="8">SUM(G18:J18)-MIN(G18:J18)</f>
        <v>493</v>
      </c>
      <c r="M18" s="1205">
        <f t="shared" ref="M18:M23" si="9">MAX(G18:J18)</f>
        <v>171</v>
      </c>
      <c r="N18" s="1206">
        <f t="shared" ref="N18:N23" si="10">ROUND(L18/3,1)</f>
        <v>164.3</v>
      </c>
      <c r="O18" s="1207">
        <f t="shared" ref="O18:O23" si="11">L18/10+K18</f>
        <v>49.3</v>
      </c>
      <c r="Q18" s="1093"/>
    </row>
    <row r="19" spans="3:25" s="1112" customFormat="1" ht="21.95" customHeight="1" x14ac:dyDescent="0.2">
      <c r="C19" s="1114">
        <v>11</v>
      </c>
      <c r="D19" s="1258" t="s">
        <v>51</v>
      </c>
      <c r="E19" s="1104">
        <v>5</v>
      </c>
      <c r="F19" s="1105">
        <v>2</v>
      </c>
      <c r="G19" s="1106">
        <v>138</v>
      </c>
      <c r="H19" s="1107">
        <v>148</v>
      </c>
      <c r="I19" s="1107">
        <v>131</v>
      </c>
      <c r="J19" s="1108">
        <v>202</v>
      </c>
      <c r="K19" s="1122"/>
      <c r="L19" s="1123">
        <f t="shared" si="8"/>
        <v>488</v>
      </c>
      <c r="M19" s="993">
        <f t="shared" si="9"/>
        <v>202</v>
      </c>
      <c r="N19" s="1125">
        <f t="shared" si="10"/>
        <v>162.69999999999999</v>
      </c>
      <c r="O19" s="1111">
        <f t="shared" si="11"/>
        <v>48.8</v>
      </c>
      <c r="Q19" s="1093"/>
    </row>
    <row r="20" spans="3:25" s="1112" customFormat="1" ht="21.95" customHeight="1" x14ac:dyDescent="0.2">
      <c r="C20" s="1195">
        <v>12</v>
      </c>
      <c r="D20" s="1269" t="s">
        <v>25</v>
      </c>
      <c r="E20" s="1208">
        <v>5</v>
      </c>
      <c r="F20" s="1209">
        <v>1</v>
      </c>
      <c r="G20" s="1210">
        <v>154</v>
      </c>
      <c r="H20" s="1211">
        <v>166</v>
      </c>
      <c r="I20" s="1211">
        <v>158</v>
      </c>
      <c r="J20" s="1213">
        <v>137</v>
      </c>
      <c r="K20" s="1203"/>
      <c r="L20" s="1204">
        <f t="shared" si="8"/>
        <v>478</v>
      </c>
      <c r="M20" s="1205">
        <f t="shared" si="9"/>
        <v>166</v>
      </c>
      <c r="N20" s="1206">
        <f t="shared" si="10"/>
        <v>159.30000000000001</v>
      </c>
      <c r="O20" s="1207">
        <f t="shared" si="11"/>
        <v>47.8</v>
      </c>
      <c r="Q20" s="1093"/>
    </row>
    <row r="21" spans="3:25" s="1112" customFormat="1" ht="21.95" customHeight="1" x14ac:dyDescent="0.2">
      <c r="C21" s="1114">
        <v>13</v>
      </c>
      <c r="D21" s="1258" t="s">
        <v>477</v>
      </c>
      <c r="E21" s="1104">
        <v>3</v>
      </c>
      <c r="F21" s="1105">
        <v>1</v>
      </c>
      <c r="G21" s="1106">
        <v>136</v>
      </c>
      <c r="H21" s="1107">
        <v>155</v>
      </c>
      <c r="I21" s="1126">
        <v>129</v>
      </c>
      <c r="J21" s="1108">
        <v>134</v>
      </c>
      <c r="K21" s="1122"/>
      <c r="L21" s="1123">
        <f t="shared" si="8"/>
        <v>425</v>
      </c>
      <c r="M21" s="1124">
        <f t="shared" si="9"/>
        <v>155</v>
      </c>
      <c r="N21" s="1125">
        <f t="shared" si="10"/>
        <v>141.69999999999999</v>
      </c>
      <c r="O21" s="1111">
        <f t="shared" si="11"/>
        <v>42.5</v>
      </c>
      <c r="Q21" s="1093"/>
    </row>
    <row r="22" spans="3:25" s="1112" customFormat="1" ht="21.95" customHeight="1" x14ac:dyDescent="0.2">
      <c r="C22" s="1195">
        <v>14</v>
      </c>
      <c r="D22" s="1269" t="s">
        <v>486</v>
      </c>
      <c r="E22" s="1208">
        <v>1</v>
      </c>
      <c r="F22" s="1209">
        <v>1</v>
      </c>
      <c r="G22" s="1210">
        <v>141</v>
      </c>
      <c r="H22" s="1211">
        <v>123</v>
      </c>
      <c r="I22" s="1211">
        <v>171</v>
      </c>
      <c r="J22" s="1213">
        <v>145</v>
      </c>
      <c r="K22" s="1203"/>
      <c r="L22" s="1204">
        <f t="shared" si="8"/>
        <v>457</v>
      </c>
      <c r="M22" s="1205">
        <f t="shared" si="9"/>
        <v>171</v>
      </c>
      <c r="N22" s="1206">
        <f t="shared" si="10"/>
        <v>152.30000000000001</v>
      </c>
      <c r="O22" s="1207">
        <f t="shared" si="11"/>
        <v>45.7</v>
      </c>
      <c r="Q22" s="1093"/>
    </row>
    <row r="23" spans="3:25" s="1112" customFormat="1" ht="21.95" customHeight="1" x14ac:dyDescent="0.2">
      <c r="C23" s="1114">
        <v>15</v>
      </c>
      <c r="D23" s="1258" t="s">
        <v>96</v>
      </c>
      <c r="E23" s="1116">
        <v>2</v>
      </c>
      <c r="F23" s="1117">
        <v>2</v>
      </c>
      <c r="G23" s="1118">
        <v>142</v>
      </c>
      <c r="H23" s="1119">
        <v>155</v>
      </c>
      <c r="I23" s="1119">
        <v>129</v>
      </c>
      <c r="J23" s="1121">
        <v>134</v>
      </c>
      <c r="K23" s="1122"/>
      <c r="L23" s="1123">
        <f t="shared" si="8"/>
        <v>431</v>
      </c>
      <c r="M23" s="1124">
        <f t="shared" si="9"/>
        <v>155</v>
      </c>
      <c r="N23" s="1125">
        <f t="shared" si="10"/>
        <v>143.69999999999999</v>
      </c>
      <c r="O23" s="1111">
        <f t="shared" si="11"/>
        <v>43.1</v>
      </c>
      <c r="Q23" s="1093"/>
    </row>
    <row r="24" spans="3:25" s="1112" customFormat="1" ht="21.95" customHeight="1" x14ac:dyDescent="0.2">
      <c r="C24" s="1195">
        <v>16</v>
      </c>
      <c r="D24" s="1269" t="s">
        <v>598</v>
      </c>
      <c r="E24" s="1208">
        <v>1</v>
      </c>
      <c r="F24" s="1209">
        <v>2</v>
      </c>
      <c r="G24" s="1210">
        <v>162</v>
      </c>
      <c r="H24" s="1211">
        <v>134</v>
      </c>
      <c r="I24" s="1211">
        <v>119</v>
      </c>
      <c r="J24" s="1213">
        <v>119</v>
      </c>
      <c r="K24" s="1203"/>
      <c r="L24" s="1204">
        <f t="shared" si="4"/>
        <v>415</v>
      </c>
      <c r="M24" s="1205">
        <f t="shared" si="5"/>
        <v>162</v>
      </c>
      <c r="N24" s="1206">
        <f t="shared" si="6"/>
        <v>138.30000000000001</v>
      </c>
      <c r="O24" s="1207">
        <f t="shared" si="7"/>
        <v>41.5</v>
      </c>
      <c r="Q24" s="1093"/>
    </row>
    <row r="25" spans="3:25" s="1112" customFormat="1" ht="21.95" customHeight="1" x14ac:dyDescent="0.2">
      <c r="C25" s="1114">
        <v>17</v>
      </c>
      <c r="D25" s="1258" t="s">
        <v>67</v>
      </c>
      <c r="E25" s="1104">
        <v>4</v>
      </c>
      <c r="F25" s="1105">
        <v>1</v>
      </c>
      <c r="G25" s="1106">
        <v>134</v>
      </c>
      <c r="H25" s="1107">
        <v>126</v>
      </c>
      <c r="I25" s="1107">
        <v>144</v>
      </c>
      <c r="J25" s="1108">
        <v>133</v>
      </c>
      <c r="K25" s="1122"/>
      <c r="L25" s="1123">
        <f>SUM(G25:J25)-MIN(G25:J25)</f>
        <v>411</v>
      </c>
      <c r="M25" s="1124">
        <f>MAX(G25:J25)</f>
        <v>144</v>
      </c>
      <c r="N25" s="1125">
        <f>ROUND(L25/3,1)</f>
        <v>137</v>
      </c>
      <c r="O25" s="1111">
        <f>L25/10+K25</f>
        <v>41.1</v>
      </c>
      <c r="Q25" s="1093"/>
    </row>
    <row r="26" spans="3:25" s="1112" customFormat="1" ht="21.95" customHeight="1" x14ac:dyDescent="0.2">
      <c r="C26" s="1195">
        <v>18</v>
      </c>
      <c r="D26" s="1269" t="s">
        <v>137</v>
      </c>
      <c r="E26" s="1208">
        <v>6</v>
      </c>
      <c r="F26" s="1209">
        <v>1</v>
      </c>
      <c r="G26" s="1210">
        <v>113</v>
      </c>
      <c r="H26" s="1211">
        <v>115</v>
      </c>
      <c r="I26" s="1212">
        <v>128</v>
      </c>
      <c r="J26" s="1213">
        <v>147</v>
      </c>
      <c r="K26" s="1203"/>
      <c r="L26" s="1204">
        <f t="shared" si="4"/>
        <v>390</v>
      </c>
      <c r="M26" s="1205">
        <f t="shared" si="5"/>
        <v>147</v>
      </c>
      <c r="N26" s="1206">
        <f t="shared" si="6"/>
        <v>130</v>
      </c>
      <c r="O26" s="1207">
        <f t="shared" si="7"/>
        <v>39</v>
      </c>
      <c r="Q26" s="1093"/>
    </row>
    <row r="27" spans="3:25" s="1112" customFormat="1" ht="21.95" customHeight="1" thickBot="1" x14ac:dyDescent="0.25">
      <c r="C27" s="1274">
        <v>19</v>
      </c>
      <c r="D27" s="1267" t="s">
        <v>590</v>
      </c>
      <c r="E27" s="1129">
        <v>5</v>
      </c>
      <c r="F27" s="1130">
        <v>1</v>
      </c>
      <c r="G27" s="1131">
        <v>137</v>
      </c>
      <c r="H27" s="1132">
        <v>109</v>
      </c>
      <c r="I27" s="1268">
        <v>102</v>
      </c>
      <c r="J27" s="1133">
        <v>140</v>
      </c>
      <c r="K27" s="1134"/>
      <c r="L27" s="1135">
        <f t="shared" si="4"/>
        <v>386</v>
      </c>
      <c r="M27" s="1134">
        <f t="shared" si="5"/>
        <v>140</v>
      </c>
      <c r="N27" s="1136">
        <f t="shared" si="6"/>
        <v>128.69999999999999</v>
      </c>
      <c r="O27" s="1137">
        <f t="shared" si="7"/>
        <v>38.6</v>
      </c>
      <c r="Q27" s="1093"/>
    </row>
    <row r="28" spans="3:25" ht="12" customHeight="1" x14ac:dyDescent="0.25">
      <c r="C28" s="1138"/>
      <c r="D28" s="1138"/>
      <c r="E28" s="1138"/>
      <c r="F28" s="1138"/>
      <c r="G28" s="1138"/>
      <c r="H28" s="1138"/>
      <c r="I28" s="1138"/>
      <c r="J28" s="1138"/>
      <c r="K28" s="1138"/>
      <c r="L28" s="1138"/>
      <c r="M28" s="1138"/>
      <c r="N28" s="1138"/>
      <c r="O28" s="1138"/>
      <c r="P28" s="1138"/>
      <c r="T28" s="1100"/>
      <c r="W28" s="1100"/>
      <c r="X28" s="1100"/>
      <c r="Y28" s="1100"/>
    </row>
    <row r="29" spans="3:25" ht="18" x14ac:dyDescent="0.2">
      <c r="C29" s="1139"/>
      <c r="D29" s="1140" t="s">
        <v>12</v>
      </c>
      <c r="E29" s="1141" t="s">
        <v>37</v>
      </c>
      <c r="F29" s="1848" t="s">
        <v>600</v>
      </c>
      <c r="G29" s="1848"/>
      <c r="H29" s="1849" t="s">
        <v>60</v>
      </c>
      <c r="I29" s="1849"/>
      <c r="J29" s="1849"/>
      <c r="K29" s="1849"/>
      <c r="L29" s="1849"/>
      <c r="M29" s="1142"/>
      <c r="N29" s="1139"/>
      <c r="O29" s="1139"/>
    </row>
    <row r="30" spans="3:25" ht="18" x14ac:dyDescent="0.2">
      <c r="C30" s="1143"/>
      <c r="D30" s="1144" t="s">
        <v>51</v>
      </c>
      <c r="E30" s="1145" t="s">
        <v>37</v>
      </c>
      <c r="F30" s="1848" t="s">
        <v>564</v>
      </c>
      <c r="G30" s="1848"/>
      <c r="H30" s="1850" t="s">
        <v>475</v>
      </c>
      <c r="I30" s="1850"/>
      <c r="J30" s="1850"/>
      <c r="K30" s="1850"/>
      <c r="L30" s="1850"/>
      <c r="M30" s="1146"/>
      <c r="N30" s="1143"/>
      <c r="O30" s="1143"/>
    </row>
    <row r="31" spans="3:25" ht="18" x14ac:dyDescent="0.25">
      <c r="C31" s="1138"/>
      <c r="D31" s="1138"/>
      <c r="E31" s="1138"/>
      <c r="F31" s="1138"/>
      <c r="G31" s="1138"/>
      <c r="H31" s="1138"/>
      <c r="I31" s="1138"/>
      <c r="J31" s="1138"/>
      <c r="K31" s="1138"/>
      <c r="L31" s="1138"/>
      <c r="M31" s="1138"/>
      <c r="N31" s="1138"/>
      <c r="O31" s="1138"/>
    </row>
    <row r="32" spans="3:25" ht="18.75" customHeight="1" thickBot="1" x14ac:dyDescent="0.3">
      <c r="C32" s="1851" t="s">
        <v>532</v>
      </c>
      <c r="D32" s="1851"/>
      <c r="E32" s="1138"/>
      <c r="F32" s="1138"/>
      <c r="G32" s="1138"/>
      <c r="H32" s="1138"/>
      <c r="I32" s="1138"/>
      <c r="J32" s="1138"/>
      <c r="K32" s="1138"/>
      <c r="L32" s="1138"/>
      <c r="M32" s="1138"/>
      <c r="N32" s="1138"/>
      <c r="O32" s="1138"/>
      <c r="P32" s="1138"/>
      <c r="R32" s="1100"/>
    </row>
    <row r="33" spans="3:20" ht="19.5" customHeight="1" x14ac:dyDescent="0.2">
      <c r="C33" s="1861" t="s">
        <v>5</v>
      </c>
      <c r="D33" s="1863" t="s">
        <v>479</v>
      </c>
      <c r="E33" s="1853" t="s">
        <v>560</v>
      </c>
      <c r="F33" s="1865" t="s">
        <v>559</v>
      </c>
      <c r="G33" s="1867" t="s">
        <v>7</v>
      </c>
      <c r="H33" s="1868"/>
      <c r="I33" s="1868"/>
      <c r="J33" s="1869"/>
      <c r="K33" s="1853" t="s">
        <v>534</v>
      </c>
      <c r="L33" s="1855" t="s">
        <v>537</v>
      </c>
      <c r="M33" s="1855" t="s">
        <v>535</v>
      </c>
      <c r="N33" s="1857" t="s">
        <v>536</v>
      </c>
      <c r="O33" s="1859" t="s">
        <v>538</v>
      </c>
      <c r="P33" s="1098"/>
      <c r="T33" s="1100"/>
    </row>
    <row r="34" spans="3:20" ht="80.099999999999994" customHeight="1" thickBot="1" x14ac:dyDescent="0.25">
      <c r="C34" s="1862"/>
      <c r="D34" s="1864"/>
      <c r="E34" s="1854"/>
      <c r="F34" s="1866"/>
      <c r="G34" s="1192" t="s">
        <v>1</v>
      </c>
      <c r="H34" s="1193" t="s">
        <v>2</v>
      </c>
      <c r="I34" s="1193" t="s">
        <v>3</v>
      </c>
      <c r="J34" s="1194" t="s">
        <v>6</v>
      </c>
      <c r="K34" s="1854"/>
      <c r="L34" s="1856"/>
      <c r="M34" s="1856"/>
      <c r="N34" s="1858"/>
      <c r="O34" s="1860"/>
      <c r="P34" s="1101"/>
      <c r="T34" s="1100"/>
    </row>
    <row r="35" spans="3:20" s="1112" customFormat="1" ht="21.95" customHeight="1" x14ac:dyDescent="0.2">
      <c r="C35" s="1150">
        <v>1</v>
      </c>
      <c r="D35" s="1162" t="s">
        <v>46</v>
      </c>
      <c r="E35" s="1152">
        <v>2</v>
      </c>
      <c r="F35" s="1153">
        <v>2</v>
      </c>
      <c r="G35" s="1163">
        <v>126</v>
      </c>
      <c r="H35" s="1164">
        <v>145</v>
      </c>
      <c r="I35" s="1164">
        <v>195</v>
      </c>
      <c r="J35" s="1165">
        <v>167</v>
      </c>
      <c r="K35" s="1157">
        <v>2</v>
      </c>
      <c r="L35" s="1085">
        <f t="shared" ref="L35:L43" si="12">SUM(G35:J35)-MIN(G35:J35)</f>
        <v>507</v>
      </c>
      <c r="M35" s="1159">
        <f t="shared" ref="M35:M43" si="13">MAX(G35:J35)</f>
        <v>195</v>
      </c>
      <c r="N35" s="1160">
        <f t="shared" ref="N35:N43" si="14">(SUM(G35:J35)-MIN(G35:J35))/3</f>
        <v>169</v>
      </c>
      <c r="O35" s="1161">
        <f t="shared" ref="O35:O43" si="15">L35/10+K35</f>
        <v>52.7</v>
      </c>
      <c r="P35" s="1302"/>
      <c r="Q35" s="1093"/>
    </row>
    <row r="36" spans="3:20" s="1112" customFormat="1" ht="21.95" customHeight="1" x14ac:dyDescent="0.2">
      <c r="C36" s="1226">
        <v>2</v>
      </c>
      <c r="D36" s="1227" t="s">
        <v>8</v>
      </c>
      <c r="E36" s="1228">
        <v>2</v>
      </c>
      <c r="F36" s="1229">
        <v>1</v>
      </c>
      <c r="G36" s="1230">
        <v>205</v>
      </c>
      <c r="H36" s="1231">
        <v>150</v>
      </c>
      <c r="I36" s="1231">
        <v>143</v>
      </c>
      <c r="J36" s="1232">
        <v>122</v>
      </c>
      <c r="K36" s="1233"/>
      <c r="L36" s="1234">
        <f t="shared" si="12"/>
        <v>498</v>
      </c>
      <c r="M36" s="1086">
        <f t="shared" si="13"/>
        <v>205</v>
      </c>
      <c r="N36" s="1236">
        <f t="shared" si="14"/>
        <v>166</v>
      </c>
      <c r="O36" s="1237">
        <f t="shared" si="15"/>
        <v>49.8</v>
      </c>
      <c r="P36" s="1302"/>
      <c r="Q36" s="1093"/>
    </row>
    <row r="37" spans="3:20" s="1112" customFormat="1" ht="21.95" customHeight="1" x14ac:dyDescent="0.2">
      <c r="C37" s="1150">
        <v>3</v>
      </c>
      <c r="D37" s="1162" t="s">
        <v>503</v>
      </c>
      <c r="E37" s="1152">
        <v>6</v>
      </c>
      <c r="F37" s="1153">
        <v>1</v>
      </c>
      <c r="G37" s="1163">
        <v>135</v>
      </c>
      <c r="H37" s="1164">
        <v>158</v>
      </c>
      <c r="I37" s="1164">
        <v>186</v>
      </c>
      <c r="J37" s="1165">
        <v>97</v>
      </c>
      <c r="K37" s="1157"/>
      <c r="L37" s="1158">
        <f t="shared" si="12"/>
        <v>479</v>
      </c>
      <c r="M37" s="1159">
        <f t="shared" si="13"/>
        <v>186</v>
      </c>
      <c r="N37" s="1160">
        <f t="shared" si="14"/>
        <v>159.66666666666666</v>
      </c>
      <c r="O37" s="1161">
        <f t="shared" si="15"/>
        <v>47.9</v>
      </c>
      <c r="P37" s="1302"/>
      <c r="Q37" s="1093"/>
    </row>
    <row r="38" spans="3:20" s="1112" customFormat="1" ht="21.95" customHeight="1" x14ac:dyDescent="0.2">
      <c r="C38" s="1226">
        <v>4</v>
      </c>
      <c r="D38" s="1227" t="s">
        <v>473</v>
      </c>
      <c r="E38" s="1228">
        <v>3</v>
      </c>
      <c r="F38" s="1229">
        <v>1</v>
      </c>
      <c r="G38" s="1230">
        <v>173</v>
      </c>
      <c r="H38" s="1231">
        <v>136</v>
      </c>
      <c r="I38" s="1231">
        <v>154</v>
      </c>
      <c r="J38" s="1232">
        <v>152</v>
      </c>
      <c r="K38" s="1233"/>
      <c r="L38" s="1234">
        <f t="shared" si="12"/>
        <v>479</v>
      </c>
      <c r="M38" s="1235">
        <f t="shared" si="13"/>
        <v>173</v>
      </c>
      <c r="N38" s="1236">
        <f t="shared" si="14"/>
        <v>159.66666666666666</v>
      </c>
      <c r="O38" s="1237">
        <f t="shared" si="15"/>
        <v>47.9</v>
      </c>
      <c r="P38" s="1302"/>
      <c r="Q38" s="1093"/>
    </row>
    <row r="39" spans="3:20" s="1112" customFormat="1" ht="21.95" customHeight="1" x14ac:dyDescent="0.2">
      <c r="C39" s="1150">
        <v>5</v>
      </c>
      <c r="D39" s="1162" t="s">
        <v>36</v>
      </c>
      <c r="E39" s="1152">
        <v>4</v>
      </c>
      <c r="F39" s="1153">
        <v>2</v>
      </c>
      <c r="G39" s="1163">
        <v>124</v>
      </c>
      <c r="H39" s="1164">
        <v>168</v>
      </c>
      <c r="I39" s="1164">
        <v>145</v>
      </c>
      <c r="J39" s="1165">
        <v>163</v>
      </c>
      <c r="K39" s="1157"/>
      <c r="L39" s="1158">
        <f t="shared" si="12"/>
        <v>476</v>
      </c>
      <c r="M39" s="1159">
        <f t="shared" si="13"/>
        <v>168</v>
      </c>
      <c r="N39" s="1160">
        <f t="shared" si="14"/>
        <v>158.66666666666666</v>
      </c>
      <c r="O39" s="1161">
        <f t="shared" si="15"/>
        <v>47.6</v>
      </c>
      <c r="P39" s="1302"/>
      <c r="Q39" s="1093"/>
    </row>
    <row r="40" spans="3:20" s="1112" customFormat="1" ht="21.95" customHeight="1" x14ac:dyDescent="0.2">
      <c r="C40" s="1226">
        <v>6</v>
      </c>
      <c r="D40" s="1227" t="s">
        <v>10</v>
      </c>
      <c r="E40" s="1228">
        <v>4</v>
      </c>
      <c r="F40" s="1229">
        <v>2</v>
      </c>
      <c r="G40" s="1230">
        <v>132</v>
      </c>
      <c r="H40" s="1231">
        <v>157</v>
      </c>
      <c r="I40" s="1231">
        <v>181</v>
      </c>
      <c r="J40" s="1232">
        <v>113</v>
      </c>
      <c r="K40" s="1233"/>
      <c r="L40" s="1234">
        <f t="shared" si="12"/>
        <v>470</v>
      </c>
      <c r="M40" s="1235">
        <f t="shared" si="13"/>
        <v>181</v>
      </c>
      <c r="N40" s="1236">
        <f t="shared" si="14"/>
        <v>156.66666666666666</v>
      </c>
      <c r="O40" s="1237">
        <f t="shared" si="15"/>
        <v>47</v>
      </c>
      <c r="P40" s="1302"/>
      <c r="Q40" s="1093"/>
    </row>
    <row r="41" spans="3:20" s="1112" customFormat="1" ht="21.95" customHeight="1" x14ac:dyDescent="0.2">
      <c r="C41" s="1150">
        <v>7</v>
      </c>
      <c r="D41" s="1162" t="s">
        <v>50</v>
      </c>
      <c r="E41" s="1152">
        <v>4</v>
      </c>
      <c r="F41" s="1153">
        <v>1</v>
      </c>
      <c r="G41" s="1163">
        <v>152</v>
      </c>
      <c r="H41" s="1164">
        <v>171</v>
      </c>
      <c r="I41" s="1164">
        <v>137</v>
      </c>
      <c r="J41" s="1165">
        <v>136</v>
      </c>
      <c r="K41" s="1157"/>
      <c r="L41" s="1158">
        <f t="shared" si="12"/>
        <v>460</v>
      </c>
      <c r="M41" s="1159">
        <f t="shared" si="13"/>
        <v>171</v>
      </c>
      <c r="N41" s="1160">
        <f t="shared" si="14"/>
        <v>153.33333333333334</v>
      </c>
      <c r="O41" s="1161">
        <f t="shared" si="15"/>
        <v>46</v>
      </c>
      <c r="P41" s="1302"/>
      <c r="Q41" s="1093"/>
    </row>
    <row r="42" spans="3:20" s="1112" customFormat="1" ht="21.95" customHeight="1" x14ac:dyDescent="0.2">
      <c r="C42" s="1226">
        <v>8</v>
      </c>
      <c r="D42" s="1227" t="s">
        <v>9</v>
      </c>
      <c r="E42" s="1228">
        <v>1</v>
      </c>
      <c r="F42" s="1229">
        <v>1</v>
      </c>
      <c r="G42" s="1230">
        <v>151</v>
      </c>
      <c r="H42" s="1231">
        <v>136</v>
      </c>
      <c r="I42" s="1231">
        <v>161</v>
      </c>
      <c r="J42" s="1232">
        <v>130</v>
      </c>
      <c r="K42" s="1233"/>
      <c r="L42" s="1234">
        <f t="shared" si="12"/>
        <v>448</v>
      </c>
      <c r="M42" s="1235">
        <f t="shared" si="13"/>
        <v>161</v>
      </c>
      <c r="N42" s="1236">
        <f t="shared" si="14"/>
        <v>149.33333333333334</v>
      </c>
      <c r="O42" s="1237">
        <f t="shared" si="15"/>
        <v>44.8</v>
      </c>
      <c r="P42" s="1302"/>
      <c r="Q42" s="1093"/>
    </row>
    <row r="43" spans="3:20" s="1112" customFormat="1" ht="21.95" customHeight="1" x14ac:dyDescent="0.2">
      <c r="C43" s="1150">
        <v>9</v>
      </c>
      <c r="D43" s="1162" t="s">
        <v>490</v>
      </c>
      <c r="E43" s="1152">
        <v>3</v>
      </c>
      <c r="F43" s="1153">
        <v>1</v>
      </c>
      <c r="G43" s="1163">
        <v>183</v>
      </c>
      <c r="H43" s="1164">
        <v>146</v>
      </c>
      <c r="I43" s="1164">
        <v>113</v>
      </c>
      <c r="J43" s="1165">
        <v>108</v>
      </c>
      <c r="K43" s="1157"/>
      <c r="L43" s="1158">
        <f t="shared" si="12"/>
        <v>442</v>
      </c>
      <c r="M43" s="1159">
        <f t="shared" si="13"/>
        <v>183</v>
      </c>
      <c r="N43" s="1160">
        <f t="shared" si="14"/>
        <v>147.33333333333334</v>
      </c>
      <c r="O43" s="1161">
        <f t="shared" si="15"/>
        <v>44.2</v>
      </c>
      <c r="P43" s="1302"/>
      <c r="Q43" s="1093"/>
    </row>
    <row r="44" spans="3:20" s="1112" customFormat="1" ht="21.95" customHeight="1" x14ac:dyDescent="0.2">
      <c r="C44" s="1226">
        <v>10</v>
      </c>
      <c r="D44" s="1227" t="s">
        <v>491</v>
      </c>
      <c r="E44" s="1228">
        <v>2</v>
      </c>
      <c r="F44" s="1229">
        <v>1</v>
      </c>
      <c r="G44" s="1230">
        <v>153</v>
      </c>
      <c r="H44" s="1231">
        <v>121</v>
      </c>
      <c r="I44" s="1231">
        <v>167</v>
      </c>
      <c r="J44" s="1232">
        <v>121</v>
      </c>
      <c r="K44" s="1233"/>
      <c r="L44" s="1234">
        <f t="shared" ref="L44:L49" si="16">SUM(G44:J44)-MIN(G44:J44)</f>
        <v>441</v>
      </c>
      <c r="M44" s="1235">
        <f t="shared" ref="M44:M49" si="17">MAX(G44:J44)</f>
        <v>167</v>
      </c>
      <c r="N44" s="1236">
        <f t="shared" ref="N44:N49" si="18">(SUM(G44:J44)-MIN(G44:J44))/3</f>
        <v>147</v>
      </c>
      <c r="O44" s="1237">
        <f t="shared" ref="O44:O49" si="19">L44/10+K44</f>
        <v>44.1</v>
      </c>
      <c r="P44" s="1302"/>
      <c r="Q44" s="1093"/>
    </row>
    <row r="45" spans="3:20" s="1112" customFormat="1" ht="21.95" customHeight="1" x14ac:dyDescent="0.2">
      <c r="C45" s="1150">
        <v>11</v>
      </c>
      <c r="D45" s="1162" t="s">
        <v>14</v>
      </c>
      <c r="E45" s="1152">
        <v>5</v>
      </c>
      <c r="F45" s="1153">
        <v>2</v>
      </c>
      <c r="G45" s="1163">
        <v>152</v>
      </c>
      <c r="H45" s="1164">
        <v>122</v>
      </c>
      <c r="I45" s="1164">
        <v>134</v>
      </c>
      <c r="J45" s="1165">
        <v>146</v>
      </c>
      <c r="K45" s="1157"/>
      <c r="L45" s="1158">
        <f t="shared" si="16"/>
        <v>432</v>
      </c>
      <c r="M45" s="1159">
        <f t="shared" si="17"/>
        <v>152</v>
      </c>
      <c r="N45" s="1160">
        <f t="shared" si="18"/>
        <v>144</v>
      </c>
      <c r="O45" s="1161">
        <f t="shared" si="19"/>
        <v>43.2</v>
      </c>
      <c r="P45" s="1302"/>
      <c r="Q45" s="1093"/>
    </row>
    <row r="46" spans="3:20" s="1112" customFormat="1" ht="21.95" customHeight="1" x14ac:dyDescent="0.2">
      <c r="C46" s="1226">
        <v>12</v>
      </c>
      <c r="D46" s="1227" t="s">
        <v>474</v>
      </c>
      <c r="E46" s="1228">
        <v>4</v>
      </c>
      <c r="F46" s="1229">
        <v>2</v>
      </c>
      <c r="G46" s="1230">
        <v>146</v>
      </c>
      <c r="H46" s="1231">
        <v>90</v>
      </c>
      <c r="I46" s="1231">
        <v>146</v>
      </c>
      <c r="J46" s="1232">
        <v>112</v>
      </c>
      <c r="K46" s="1233"/>
      <c r="L46" s="1234">
        <f t="shared" si="16"/>
        <v>404</v>
      </c>
      <c r="M46" s="1235">
        <f t="shared" si="17"/>
        <v>146</v>
      </c>
      <c r="N46" s="1236">
        <f t="shared" si="18"/>
        <v>134.66666666666666</v>
      </c>
      <c r="O46" s="1237">
        <f t="shared" si="19"/>
        <v>40.4</v>
      </c>
      <c r="P46" s="1302"/>
      <c r="Q46" s="1093"/>
    </row>
    <row r="47" spans="3:20" s="1112" customFormat="1" ht="21.95" customHeight="1" x14ac:dyDescent="0.2">
      <c r="C47" s="1150">
        <v>13</v>
      </c>
      <c r="D47" s="1162" t="s">
        <v>138</v>
      </c>
      <c r="E47" s="1152">
        <v>3</v>
      </c>
      <c r="F47" s="1153">
        <v>2</v>
      </c>
      <c r="G47" s="1163">
        <v>138</v>
      </c>
      <c r="H47" s="1164">
        <v>128</v>
      </c>
      <c r="I47" s="1164">
        <v>121</v>
      </c>
      <c r="J47" s="1165">
        <v>134</v>
      </c>
      <c r="K47" s="1157"/>
      <c r="L47" s="1158">
        <f>SUM(G47:J47)-MIN(G47:J47)</f>
        <v>400</v>
      </c>
      <c r="M47" s="1159">
        <f>MAX(G47:J47)</f>
        <v>138</v>
      </c>
      <c r="N47" s="1160">
        <f>(SUM(G47:J47)-MIN(G47:J47))/3</f>
        <v>133.33333333333334</v>
      </c>
      <c r="O47" s="1161">
        <f>L47/10+K47</f>
        <v>40</v>
      </c>
      <c r="P47" s="1302"/>
      <c r="Q47" s="1093"/>
    </row>
    <row r="48" spans="3:20" s="1112" customFormat="1" ht="21.95" customHeight="1" x14ac:dyDescent="0.2">
      <c r="C48" s="1226">
        <v>14</v>
      </c>
      <c r="D48" s="1227" t="s">
        <v>69</v>
      </c>
      <c r="E48" s="1228">
        <v>1</v>
      </c>
      <c r="F48" s="1229">
        <v>2</v>
      </c>
      <c r="G48" s="1230">
        <v>97</v>
      </c>
      <c r="H48" s="1231">
        <v>156</v>
      </c>
      <c r="I48" s="1231">
        <v>122</v>
      </c>
      <c r="J48" s="1232">
        <v>108</v>
      </c>
      <c r="K48" s="1233"/>
      <c r="L48" s="1234">
        <f>SUM(G48:J48)-MIN(G48:J48)</f>
        <v>386</v>
      </c>
      <c r="M48" s="1235">
        <f>MAX(G48:J48)</f>
        <v>156</v>
      </c>
      <c r="N48" s="1236">
        <f>(SUM(G48:J48)-MIN(G48:J48))/3</f>
        <v>128.66666666666666</v>
      </c>
      <c r="O48" s="1237">
        <f>L48/10+K48</f>
        <v>38.6</v>
      </c>
      <c r="P48" s="1302"/>
      <c r="Q48" s="1093"/>
    </row>
    <row r="49" spans="3:25" s="1112" customFormat="1" ht="21.95" customHeight="1" x14ac:dyDescent="0.2">
      <c r="C49" s="1150">
        <v>15</v>
      </c>
      <c r="D49" s="1162" t="s">
        <v>499</v>
      </c>
      <c r="E49" s="1152">
        <v>3</v>
      </c>
      <c r="F49" s="1153">
        <v>2</v>
      </c>
      <c r="G49" s="1163">
        <v>104</v>
      </c>
      <c r="H49" s="1164">
        <v>121</v>
      </c>
      <c r="I49" s="1164">
        <v>131</v>
      </c>
      <c r="J49" s="1165">
        <v>119</v>
      </c>
      <c r="K49" s="1157"/>
      <c r="L49" s="1158">
        <f t="shared" si="16"/>
        <v>371</v>
      </c>
      <c r="M49" s="1159">
        <f t="shared" si="17"/>
        <v>131</v>
      </c>
      <c r="N49" s="1160">
        <f t="shared" si="18"/>
        <v>123.66666666666667</v>
      </c>
      <c r="O49" s="1161">
        <f t="shared" si="19"/>
        <v>37.1</v>
      </c>
      <c r="P49" s="1302"/>
      <c r="Q49" s="1093"/>
    </row>
    <row r="50" spans="3:25" s="1112" customFormat="1" ht="21.95" customHeight="1" thickBot="1" x14ac:dyDescent="0.25">
      <c r="C50" s="1319">
        <v>16</v>
      </c>
      <c r="D50" s="1239" t="s">
        <v>492</v>
      </c>
      <c r="E50" s="1240">
        <v>5</v>
      </c>
      <c r="F50" s="1241">
        <v>2</v>
      </c>
      <c r="G50" s="1242">
        <v>121</v>
      </c>
      <c r="H50" s="1243">
        <v>108</v>
      </c>
      <c r="I50" s="1243">
        <v>95</v>
      </c>
      <c r="J50" s="1244">
        <v>124</v>
      </c>
      <c r="K50" s="1245"/>
      <c r="L50" s="1243">
        <f>SUM(G50:J50)-MIN(G50:J50)</f>
        <v>353</v>
      </c>
      <c r="M50" s="1243">
        <f>MAX(G50:J50)</f>
        <v>124</v>
      </c>
      <c r="N50" s="1246">
        <f>(SUM(G50:J50)-MIN(G50:J50))/3</f>
        <v>117.66666666666667</v>
      </c>
      <c r="O50" s="1247">
        <f>L50/10+K50</f>
        <v>35.299999999999997</v>
      </c>
      <c r="P50" s="1302"/>
      <c r="Q50" s="1093"/>
    </row>
    <row r="51" spans="3:25" ht="12" customHeight="1" x14ac:dyDescent="0.25">
      <c r="C51" s="1138"/>
      <c r="D51" s="1138"/>
      <c r="E51" s="1138"/>
      <c r="F51" s="1138"/>
      <c r="G51" s="1138"/>
      <c r="H51" s="1138"/>
      <c r="I51" s="1138"/>
      <c r="J51" s="1138"/>
      <c r="K51" s="1138"/>
      <c r="L51" s="1138"/>
      <c r="M51" s="1138"/>
      <c r="N51" s="1138"/>
      <c r="O51" s="1138"/>
      <c r="P51" s="1138"/>
      <c r="T51" s="1100"/>
      <c r="W51" s="1100"/>
      <c r="X51" s="1100"/>
      <c r="Y51" s="1100"/>
    </row>
    <row r="52" spans="3:25" ht="18" x14ac:dyDescent="0.2">
      <c r="C52" s="1112"/>
      <c r="D52" s="1177" t="s">
        <v>46</v>
      </c>
      <c r="E52" s="1178" t="s">
        <v>37</v>
      </c>
      <c r="F52" s="1848" t="s">
        <v>601</v>
      </c>
      <c r="G52" s="1848"/>
      <c r="H52" s="1870" t="s">
        <v>60</v>
      </c>
      <c r="I52" s="1870"/>
      <c r="J52" s="1870"/>
      <c r="K52" s="1870"/>
      <c r="L52" s="1870"/>
      <c r="M52" s="1112"/>
      <c r="N52" s="1112"/>
      <c r="O52" s="1112"/>
    </row>
    <row r="53" spans="3:25" ht="18" x14ac:dyDescent="0.2">
      <c r="C53" s="1112"/>
      <c r="D53" s="1179" t="s">
        <v>8</v>
      </c>
      <c r="E53" s="1180" t="s">
        <v>37</v>
      </c>
      <c r="F53" s="1848" t="s">
        <v>568</v>
      </c>
      <c r="G53" s="1848"/>
      <c r="H53" s="1871" t="s">
        <v>475</v>
      </c>
      <c r="I53" s="1871"/>
      <c r="J53" s="1871"/>
      <c r="K53" s="1871"/>
      <c r="L53" s="1871"/>
      <c r="M53" s="1112"/>
      <c r="N53" s="1112"/>
      <c r="O53" s="1112"/>
    </row>
    <row r="56" spans="3:25" ht="15.75" x14ac:dyDescent="0.25">
      <c r="C56" s="1852" t="s">
        <v>527</v>
      </c>
      <c r="D56" s="1852"/>
      <c r="E56" s="1852"/>
      <c r="F56" s="1852"/>
      <c r="G56" s="1852"/>
      <c r="H56" s="1852"/>
      <c r="I56" s="1852"/>
      <c r="J56" s="1852"/>
      <c r="K56" s="1852"/>
      <c r="L56" s="1852"/>
      <c r="M56" s="1852"/>
      <c r="N56" s="1852"/>
      <c r="O56" s="1181"/>
      <c r="P56" s="1181"/>
    </row>
    <row r="57" spans="3:25" ht="9.9499999999999993" customHeight="1" x14ac:dyDescent="0.25">
      <c r="C57" s="1181"/>
      <c r="D57" s="1181"/>
      <c r="E57" s="1182"/>
      <c r="F57" s="1183"/>
      <c r="G57" s="1183"/>
      <c r="H57" s="1183"/>
      <c r="I57" s="1183"/>
      <c r="J57" s="1183"/>
      <c r="K57" s="1183"/>
      <c r="L57" s="1183"/>
      <c r="M57" s="1183"/>
      <c r="N57" s="1183"/>
      <c r="O57" s="1181"/>
      <c r="P57" s="1181"/>
    </row>
    <row r="58" spans="3:25" ht="15.75" x14ac:dyDescent="0.25">
      <c r="C58" s="1184"/>
      <c r="D58" s="1185" t="s">
        <v>541</v>
      </c>
      <c r="E58" s="1185"/>
      <c r="F58" s="1185"/>
      <c r="G58" s="1185"/>
      <c r="H58" s="1185"/>
      <c r="I58" s="1185"/>
      <c r="J58" s="1185"/>
      <c r="K58" s="1185"/>
      <c r="L58" s="1185"/>
      <c r="M58" s="1185"/>
      <c r="N58" s="1185"/>
      <c r="O58" s="1181"/>
      <c r="P58" s="1181"/>
    </row>
    <row r="59" spans="3:25" s="1186" customFormat="1" ht="9.9499999999999993" customHeight="1" x14ac:dyDescent="0.25">
      <c r="C59" s="1184"/>
      <c r="D59" s="1185"/>
      <c r="E59" s="1185"/>
      <c r="F59" s="1185"/>
      <c r="G59" s="1185"/>
      <c r="H59" s="1185"/>
      <c r="I59" s="1185"/>
      <c r="J59" s="1185"/>
      <c r="K59" s="1185"/>
      <c r="L59" s="1185"/>
      <c r="M59" s="1185"/>
      <c r="N59" s="1185"/>
      <c r="O59" s="1181"/>
      <c r="P59" s="1181"/>
    </row>
    <row r="60" spans="3:25" ht="15.75" customHeight="1" x14ac:dyDescent="0.25">
      <c r="C60" s="1187" t="s">
        <v>542</v>
      </c>
      <c r="D60" s="1184" t="s">
        <v>543</v>
      </c>
      <c r="E60" s="1188"/>
      <c r="F60" s="1188"/>
      <c r="G60" s="1188"/>
      <c r="H60" s="1188"/>
      <c r="I60" s="1188"/>
      <c r="J60" s="1188"/>
      <c r="K60" s="1188"/>
      <c r="L60" s="1188"/>
      <c r="M60" s="1188"/>
      <c r="N60" s="1188"/>
      <c r="O60" s="1184"/>
      <c r="P60" s="1181"/>
    </row>
    <row r="61" spans="3:25" ht="15" customHeight="1" x14ac:dyDescent="0.25">
      <c r="C61" s="1184"/>
      <c r="D61" s="1184" t="s">
        <v>544</v>
      </c>
      <c r="E61" s="1188"/>
      <c r="F61" s="1188"/>
      <c r="G61" s="1188"/>
      <c r="H61" s="1188"/>
      <c r="I61" s="1188"/>
      <c r="J61" s="1188"/>
      <c r="K61" s="1188"/>
      <c r="L61" s="1188"/>
      <c r="M61" s="1181"/>
      <c r="N61" s="1188"/>
      <c r="O61" s="1184"/>
      <c r="P61" s="1181"/>
    </row>
    <row r="62" spans="3:25" ht="15" customHeight="1" x14ac:dyDescent="0.25">
      <c r="C62" s="1184"/>
      <c r="D62" s="1184" t="s">
        <v>545</v>
      </c>
      <c r="E62" s="1188"/>
      <c r="F62" s="1188"/>
      <c r="G62" s="1188"/>
      <c r="H62" s="1188"/>
      <c r="I62" s="1188"/>
      <c r="J62" s="1188"/>
      <c r="K62" s="1188"/>
      <c r="L62" s="1188"/>
      <c r="M62" s="1188"/>
      <c r="N62" s="1188"/>
      <c r="O62" s="1184"/>
      <c r="P62" s="1181"/>
    </row>
    <row r="63" spans="3:25" s="1186" customFormat="1" ht="9.9499999999999993" customHeight="1" x14ac:dyDescent="0.25">
      <c r="C63" s="1184"/>
      <c r="D63" s="1185"/>
      <c r="E63" s="1185"/>
      <c r="F63" s="1185"/>
      <c r="G63" s="1185"/>
      <c r="H63" s="1185"/>
      <c r="I63" s="1185"/>
      <c r="J63" s="1185"/>
      <c r="K63" s="1185"/>
      <c r="L63" s="1185"/>
      <c r="M63" s="1185"/>
      <c r="N63" s="1185"/>
      <c r="O63" s="1181"/>
      <c r="P63" s="1181"/>
    </row>
    <row r="64" spans="3:25" ht="15" customHeight="1" x14ac:dyDescent="0.25">
      <c r="C64" s="1187" t="s">
        <v>546</v>
      </c>
      <c r="D64" s="1184" t="s">
        <v>547</v>
      </c>
      <c r="E64" s="1188"/>
      <c r="F64" s="1188"/>
      <c r="G64" s="1188"/>
      <c r="H64" s="1188"/>
      <c r="I64" s="1188"/>
      <c r="J64" s="1188"/>
      <c r="K64" s="1188"/>
      <c r="L64" s="1188"/>
      <c r="M64" s="1188"/>
      <c r="N64" s="1188"/>
      <c r="O64" s="1184"/>
      <c r="P64" s="1181"/>
    </row>
    <row r="65" spans="3:16" ht="15" customHeight="1" x14ac:dyDescent="0.25">
      <c r="C65" s="1184"/>
      <c r="D65" s="1184" t="s">
        <v>548</v>
      </c>
      <c r="E65" s="1188"/>
      <c r="F65" s="1188"/>
      <c r="G65" s="1188"/>
      <c r="H65" s="1188"/>
      <c r="I65" s="1188"/>
      <c r="J65" s="1188"/>
      <c r="K65" s="1188"/>
      <c r="L65" s="1188"/>
      <c r="M65" s="1188"/>
      <c r="N65" s="1188"/>
      <c r="O65" s="1184"/>
      <c r="P65" s="1181"/>
    </row>
  </sheetData>
  <mergeCells count="34">
    <mergeCell ref="C2:O2"/>
    <mergeCell ref="C3:O3"/>
    <mergeCell ref="C4:O4"/>
    <mergeCell ref="C6:D6"/>
    <mergeCell ref="C7:C8"/>
    <mergeCell ref="D7:D8"/>
    <mergeCell ref="E7:E8"/>
    <mergeCell ref="F7:F8"/>
    <mergeCell ref="G7:J7"/>
    <mergeCell ref="K7:K8"/>
    <mergeCell ref="L7:L8"/>
    <mergeCell ref="M7:M8"/>
    <mergeCell ref="N7:N8"/>
    <mergeCell ref="O7:O8"/>
    <mergeCell ref="F29:G29"/>
    <mergeCell ref="H29:L29"/>
    <mergeCell ref="F30:G30"/>
    <mergeCell ref="H30:L30"/>
    <mergeCell ref="C32:D32"/>
    <mergeCell ref="C56:N56"/>
    <mergeCell ref="M33:M34"/>
    <mergeCell ref="N33:N34"/>
    <mergeCell ref="C33:C34"/>
    <mergeCell ref="D33:D34"/>
    <mergeCell ref="E33:E34"/>
    <mergeCell ref="F33:F34"/>
    <mergeCell ref="G33:J33"/>
    <mergeCell ref="O33:O34"/>
    <mergeCell ref="F52:G52"/>
    <mergeCell ref="H52:L52"/>
    <mergeCell ref="F53:G53"/>
    <mergeCell ref="H53:L53"/>
    <mergeCell ref="K33:K34"/>
    <mergeCell ref="L33:L34"/>
  </mergeCells>
  <pageMargins left="0.7" right="0.7" top="0.75" bottom="0.75" header="0.3" footer="0.3"/>
  <ignoredErrors>
    <ignoredError sqref="L9:M27 L38:N38 L35:N36 L39:N50 L37:N37" formulaRange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249977111117893"/>
  </sheetPr>
  <dimension ref="C2:S57"/>
  <sheetViews>
    <sheetView zoomScaleSheetLayoutView="80" workbookViewId="0">
      <selection activeCell="D13" sqref="D13"/>
    </sheetView>
  </sheetViews>
  <sheetFormatPr defaultColWidth="8.85546875" defaultRowHeight="12.75" x14ac:dyDescent="0.2"/>
  <cols>
    <col min="1" max="2" width="8.85546875" style="1020"/>
    <col min="3" max="3" width="8.7109375" style="1021" customWidth="1"/>
    <col min="4" max="4" width="32.7109375" style="1020" customWidth="1"/>
    <col min="5" max="5" width="14.7109375" style="1022" customWidth="1"/>
    <col min="6" max="16" width="7.7109375" style="1023" customWidth="1"/>
    <col min="17" max="17" width="6.42578125" style="1020" customWidth="1"/>
    <col min="18" max="16384" width="8.85546875" style="1020"/>
  </cols>
  <sheetData>
    <row r="2" spans="3:17" s="1025" customFormat="1" ht="24.95" customHeight="1" x14ac:dyDescent="0.2">
      <c r="C2" s="1877" t="s">
        <v>476</v>
      </c>
      <c r="D2" s="1877"/>
      <c r="E2" s="1877"/>
      <c r="F2" s="1877"/>
      <c r="G2" s="1877"/>
      <c r="H2" s="1877"/>
      <c r="I2" s="1877"/>
      <c r="J2" s="1877"/>
      <c r="K2" s="1877"/>
      <c r="L2" s="1877"/>
      <c r="M2" s="1877"/>
      <c r="N2" s="1877"/>
      <c r="O2" s="1877"/>
      <c r="P2" s="1877"/>
    </row>
    <row r="3" spans="3:17" s="1025" customFormat="1" ht="24.95" customHeight="1" x14ac:dyDescent="0.2">
      <c r="C3" s="1883" t="s">
        <v>580</v>
      </c>
      <c r="D3" s="1883"/>
      <c r="E3" s="1883"/>
      <c r="F3" s="1883"/>
      <c r="G3" s="1883"/>
      <c r="H3" s="1883"/>
      <c r="I3" s="1883"/>
      <c r="J3" s="1883"/>
      <c r="K3" s="1883"/>
      <c r="L3" s="1883"/>
      <c r="M3" s="1883"/>
      <c r="N3" s="1883"/>
      <c r="O3" s="1883"/>
      <c r="P3" s="1883"/>
    </row>
    <row r="4" spans="3:17" s="1025" customFormat="1" ht="24.95" customHeight="1" x14ac:dyDescent="0.2">
      <c r="C4" s="1881" t="s">
        <v>579</v>
      </c>
      <c r="D4" s="1881"/>
      <c r="E4" s="1881"/>
      <c r="F4" s="1881"/>
      <c r="G4" s="1881"/>
      <c r="H4" s="1881"/>
      <c r="I4" s="1881"/>
      <c r="J4" s="1881"/>
      <c r="K4" s="1881"/>
      <c r="L4" s="1881"/>
      <c r="M4" s="1881"/>
      <c r="N4" s="1881"/>
      <c r="O4" s="1881"/>
      <c r="P4" s="1881"/>
    </row>
    <row r="5" spans="3:17" s="1025" customFormat="1" ht="24.95" customHeight="1" x14ac:dyDescent="0.2">
      <c r="C5" s="1881" t="s">
        <v>504</v>
      </c>
      <c r="D5" s="1881"/>
      <c r="E5" s="1881"/>
      <c r="F5" s="1881"/>
      <c r="G5" s="1881"/>
      <c r="H5" s="1881"/>
      <c r="I5" s="1881"/>
      <c r="J5" s="1881"/>
      <c r="K5" s="1881"/>
      <c r="L5" s="1881"/>
      <c r="M5" s="1881"/>
      <c r="N5" s="1881"/>
      <c r="O5" s="1881"/>
      <c r="P5" s="1881"/>
    </row>
    <row r="6" spans="3:17" ht="18.75" customHeight="1" thickBot="1" x14ac:dyDescent="0.25">
      <c r="C6" s="1024"/>
      <c r="D6" s="1024"/>
      <c r="E6" s="1024"/>
      <c r="F6" s="1024"/>
      <c r="G6" s="1024"/>
      <c r="H6" s="1024"/>
      <c r="I6" s="1024"/>
      <c r="J6" s="1024"/>
      <c r="K6" s="1024"/>
      <c r="L6" s="1024"/>
      <c r="M6" s="1024"/>
      <c r="N6" s="1024"/>
      <c r="O6" s="1024"/>
      <c r="P6" s="1024"/>
    </row>
    <row r="7" spans="3:17" ht="24.95" customHeight="1" thickBot="1" x14ac:dyDescent="0.25">
      <c r="C7" s="1887" t="s">
        <v>5</v>
      </c>
      <c r="D7" s="1887" t="s">
        <v>479</v>
      </c>
      <c r="E7" s="1887" t="s">
        <v>576</v>
      </c>
      <c r="F7" s="1884" t="s">
        <v>577</v>
      </c>
      <c r="G7" s="1885"/>
      <c r="H7" s="1885"/>
      <c r="I7" s="1885"/>
      <c r="J7" s="1885"/>
      <c r="K7" s="1885"/>
      <c r="L7" s="1885"/>
      <c r="M7" s="1885"/>
      <c r="N7" s="1885"/>
      <c r="O7" s="1885"/>
      <c r="P7" s="1886"/>
    </row>
    <row r="8" spans="3:17" s="1021" customFormat="1" ht="24.95" customHeight="1" x14ac:dyDescent="0.2">
      <c r="C8" s="1888"/>
      <c r="D8" s="1888"/>
      <c r="E8" s="1888"/>
      <c r="F8" s="1050">
        <v>16</v>
      </c>
      <c r="G8" s="1052">
        <v>20</v>
      </c>
      <c r="H8" s="1052">
        <v>20</v>
      </c>
      <c r="I8" s="1054">
        <v>17</v>
      </c>
      <c r="J8" s="1054">
        <v>15</v>
      </c>
      <c r="K8" s="1054">
        <v>19</v>
      </c>
      <c r="L8" s="1054">
        <v>10</v>
      </c>
      <c r="M8" s="1052">
        <v>21</v>
      </c>
      <c r="N8" s="1055">
        <v>18</v>
      </c>
      <c r="O8" s="1052">
        <v>16</v>
      </c>
      <c r="P8" s="1046">
        <v>20</v>
      </c>
    </row>
    <row r="9" spans="3:17" s="1025" customFormat="1" ht="24.95" customHeight="1" thickBot="1" x14ac:dyDescent="0.25">
      <c r="C9" s="1889"/>
      <c r="D9" s="1889"/>
      <c r="E9" s="1889"/>
      <c r="F9" s="1051" t="s">
        <v>15</v>
      </c>
      <c r="G9" s="1053" t="s">
        <v>16</v>
      </c>
      <c r="H9" s="1053" t="s">
        <v>17</v>
      </c>
      <c r="I9" s="1053" t="s">
        <v>18</v>
      </c>
      <c r="J9" s="1053" t="s">
        <v>19</v>
      </c>
      <c r="K9" s="1053" t="s">
        <v>20</v>
      </c>
      <c r="L9" s="1053" t="s">
        <v>21</v>
      </c>
      <c r="M9" s="1053" t="s">
        <v>40</v>
      </c>
      <c r="N9" s="1053" t="s">
        <v>22</v>
      </c>
      <c r="O9" s="1053" t="s">
        <v>23</v>
      </c>
      <c r="P9" s="1049" t="s">
        <v>24</v>
      </c>
    </row>
    <row r="10" spans="3:17" s="1025" customFormat="1" ht="20.100000000000001" customHeight="1" x14ac:dyDescent="0.2">
      <c r="C10" s="1056">
        <v>1</v>
      </c>
      <c r="D10" s="1040" t="s">
        <v>34</v>
      </c>
      <c r="E10" s="1042">
        <f t="shared" ref="E10:E38" si="0">LARGE(F10:P10,1)+LARGE(F10:P10,2)+LARGE(F10:P10,3)+LARGE(F10:P10,4)+LARGE(F10:P10,5)+LARGE(F10:P10,6)+LARGE(F10:P10,7)+LARGE(F10:P10,8)</f>
        <v>467.3</v>
      </c>
      <c r="F10" s="1043">
        <v>48.5</v>
      </c>
      <c r="G10" s="1038">
        <v>59.8</v>
      </c>
      <c r="H10" s="1038">
        <v>56.5</v>
      </c>
      <c r="I10" s="1038">
        <v>61.6</v>
      </c>
      <c r="J10" s="1038">
        <v>54.5</v>
      </c>
      <c r="K10" s="1038">
        <v>59.7</v>
      </c>
      <c r="L10" s="1279">
        <v>0</v>
      </c>
      <c r="M10" s="1038">
        <v>61.9</v>
      </c>
      <c r="N10" s="1038">
        <v>59.2</v>
      </c>
      <c r="O10" s="1038">
        <v>51.4</v>
      </c>
      <c r="P10" s="1044">
        <v>54.1</v>
      </c>
      <c r="Q10" s="1027"/>
    </row>
    <row r="11" spans="3:17" s="1025" customFormat="1" ht="20.100000000000001" customHeight="1" x14ac:dyDescent="0.2">
      <c r="C11" s="1329">
        <v>2</v>
      </c>
      <c r="D11" s="1330" t="s">
        <v>47</v>
      </c>
      <c r="E11" s="1331">
        <f t="shared" si="0"/>
        <v>465.69999999999993</v>
      </c>
      <c r="F11" s="1332">
        <v>55.4</v>
      </c>
      <c r="G11" s="1333">
        <v>63.4</v>
      </c>
      <c r="H11" s="1333">
        <v>50.7</v>
      </c>
      <c r="I11" s="1333">
        <v>61.6</v>
      </c>
      <c r="J11" s="1279">
        <v>0</v>
      </c>
      <c r="K11" s="1333">
        <v>52</v>
      </c>
      <c r="L11" s="1333">
        <v>61.4</v>
      </c>
      <c r="M11" s="1333">
        <v>59.1</v>
      </c>
      <c r="N11" s="1333">
        <v>54.9</v>
      </c>
      <c r="O11" s="1333">
        <v>57.9</v>
      </c>
      <c r="P11" s="1334">
        <v>50.8</v>
      </c>
      <c r="Q11" s="1026"/>
    </row>
    <row r="12" spans="3:17" s="1025" customFormat="1" ht="20.100000000000001" customHeight="1" x14ac:dyDescent="0.2">
      <c r="C12" s="1056">
        <v>3</v>
      </c>
      <c r="D12" s="1040" t="s">
        <v>481</v>
      </c>
      <c r="E12" s="1042">
        <f t="shared" si="0"/>
        <v>461.2</v>
      </c>
      <c r="F12" s="1043">
        <v>52.4</v>
      </c>
      <c r="G12" s="1038">
        <v>57.7</v>
      </c>
      <c r="H12" s="1038">
        <v>59.3</v>
      </c>
      <c r="I12" s="1038">
        <v>62.3</v>
      </c>
      <c r="J12" s="1038">
        <v>61.4</v>
      </c>
      <c r="K12" s="1038">
        <v>58.4</v>
      </c>
      <c r="L12" s="1038">
        <v>51.3</v>
      </c>
      <c r="M12" s="1038">
        <v>51.6</v>
      </c>
      <c r="N12" s="1279">
        <v>0</v>
      </c>
      <c r="O12" s="1038">
        <v>51.6</v>
      </c>
      <c r="P12" s="1044">
        <v>58.1</v>
      </c>
      <c r="Q12" s="1027"/>
    </row>
    <row r="13" spans="3:17" s="1028" customFormat="1" ht="20.100000000000001" customHeight="1" x14ac:dyDescent="0.2">
      <c r="C13" s="1329">
        <v>4</v>
      </c>
      <c r="D13" s="1330" t="s">
        <v>39</v>
      </c>
      <c r="E13" s="1331">
        <f t="shared" si="0"/>
        <v>458.2</v>
      </c>
      <c r="F13" s="1280">
        <v>0</v>
      </c>
      <c r="G13" s="1333">
        <v>56.6</v>
      </c>
      <c r="H13" s="1333">
        <v>53.2</v>
      </c>
      <c r="I13" s="1279">
        <v>0</v>
      </c>
      <c r="J13" s="1279">
        <v>0</v>
      </c>
      <c r="K13" s="1333">
        <v>66</v>
      </c>
      <c r="L13" s="1333">
        <v>70.7</v>
      </c>
      <c r="M13" s="1333">
        <v>54.6</v>
      </c>
      <c r="N13" s="1333">
        <v>53</v>
      </c>
      <c r="O13" s="1333">
        <v>54.5</v>
      </c>
      <c r="P13" s="1334">
        <v>49.6</v>
      </c>
      <c r="Q13" s="1027"/>
    </row>
    <row r="14" spans="3:17" s="1027" customFormat="1" ht="20.100000000000001" customHeight="1" x14ac:dyDescent="0.2">
      <c r="C14" s="1056">
        <v>5</v>
      </c>
      <c r="D14" s="1040" t="s">
        <v>11</v>
      </c>
      <c r="E14" s="1042">
        <f t="shared" si="0"/>
        <v>458.09999999999997</v>
      </c>
      <c r="F14" s="1043">
        <v>48.6</v>
      </c>
      <c r="G14" s="1038">
        <v>52.5</v>
      </c>
      <c r="H14" s="1038">
        <v>66.599999999999994</v>
      </c>
      <c r="I14" s="1038">
        <v>67.400000000000006</v>
      </c>
      <c r="J14" s="1279">
        <v>0</v>
      </c>
      <c r="K14" s="1038">
        <v>57.9</v>
      </c>
      <c r="L14" s="1038">
        <v>56.6</v>
      </c>
      <c r="M14" s="1038">
        <v>54.2</v>
      </c>
      <c r="N14" s="1038">
        <v>52.2</v>
      </c>
      <c r="O14" s="1279">
        <v>0</v>
      </c>
      <c r="P14" s="1044">
        <v>50.7</v>
      </c>
      <c r="Q14" s="1029"/>
    </row>
    <row r="15" spans="3:17" s="1027" customFormat="1" ht="20.100000000000001" customHeight="1" x14ac:dyDescent="0.2">
      <c r="C15" s="1329">
        <v>6</v>
      </c>
      <c r="D15" s="1330" t="s">
        <v>25</v>
      </c>
      <c r="E15" s="1331">
        <f t="shared" si="0"/>
        <v>438.70000000000005</v>
      </c>
      <c r="F15" s="1332">
        <v>67</v>
      </c>
      <c r="G15" s="1333">
        <v>53.5</v>
      </c>
      <c r="H15" s="1333">
        <v>54.5</v>
      </c>
      <c r="I15" s="1333">
        <v>54.4</v>
      </c>
      <c r="J15" s="1333">
        <v>55.1</v>
      </c>
      <c r="K15" s="1333">
        <v>51.8</v>
      </c>
      <c r="L15" s="1279">
        <v>0</v>
      </c>
      <c r="M15" s="1333">
        <v>51.3</v>
      </c>
      <c r="N15" s="1333">
        <v>51.1</v>
      </c>
      <c r="O15" s="1333">
        <v>49.1</v>
      </c>
      <c r="P15" s="1334">
        <v>47.8</v>
      </c>
    </row>
    <row r="16" spans="3:17" s="1027" customFormat="1" ht="20.100000000000001" customHeight="1" x14ac:dyDescent="0.2">
      <c r="C16" s="1056">
        <v>7</v>
      </c>
      <c r="D16" s="1303" t="s">
        <v>472</v>
      </c>
      <c r="E16" s="1042">
        <f t="shared" si="0"/>
        <v>434.79999999999995</v>
      </c>
      <c r="F16" s="1043">
        <v>53.5</v>
      </c>
      <c r="G16" s="1038">
        <v>49.4</v>
      </c>
      <c r="H16" s="1038">
        <v>45.8</v>
      </c>
      <c r="I16" s="1038">
        <v>53.4</v>
      </c>
      <c r="J16" s="1038">
        <v>52.9</v>
      </c>
      <c r="K16" s="1038">
        <v>56.3</v>
      </c>
      <c r="L16" s="1279">
        <v>0</v>
      </c>
      <c r="M16" s="1038">
        <v>64.099999999999994</v>
      </c>
      <c r="N16" s="1279">
        <v>0</v>
      </c>
      <c r="O16" s="1038">
        <v>53.4</v>
      </c>
      <c r="P16" s="1044">
        <v>51.8</v>
      </c>
      <c r="Q16" s="1025"/>
    </row>
    <row r="17" spans="3:19" s="1029" customFormat="1" ht="20.100000000000001" customHeight="1" x14ac:dyDescent="0.2">
      <c r="C17" s="1329">
        <v>8</v>
      </c>
      <c r="D17" s="1330" t="s">
        <v>41</v>
      </c>
      <c r="E17" s="1331">
        <f t="shared" si="0"/>
        <v>431.5</v>
      </c>
      <c r="F17" s="1280">
        <v>0</v>
      </c>
      <c r="G17" s="1333">
        <v>55.4</v>
      </c>
      <c r="H17" s="1333">
        <v>52.8</v>
      </c>
      <c r="I17" s="1333">
        <v>58.4</v>
      </c>
      <c r="J17" s="1333">
        <v>54.1</v>
      </c>
      <c r="K17" s="1333">
        <v>58.3</v>
      </c>
      <c r="L17" s="1333">
        <v>50.6</v>
      </c>
      <c r="M17" s="1333">
        <v>49.7</v>
      </c>
      <c r="N17" s="1279">
        <v>0</v>
      </c>
      <c r="O17" s="1333">
        <v>52.2</v>
      </c>
      <c r="P17" s="1334">
        <v>49.3</v>
      </c>
      <c r="Q17" s="1027"/>
    </row>
    <row r="18" spans="3:19" s="1029" customFormat="1" ht="20.100000000000001" customHeight="1" x14ac:dyDescent="0.2">
      <c r="C18" s="1056">
        <v>9</v>
      </c>
      <c r="D18" s="1040" t="s">
        <v>67</v>
      </c>
      <c r="E18" s="1042">
        <f t="shared" si="0"/>
        <v>410.8</v>
      </c>
      <c r="F18" s="1043">
        <v>47.5</v>
      </c>
      <c r="G18" s="1038">
        <v>57.5</v>
      </c>
      <c r="H18" s="1038">
        <v>54</v>
      </c>
      <c r="I18" s="1038">
        <v>51.3</v>
      </c>
      <c r="J18" s="1038">
        <v>55.1</v>
      </c>
      <c r="K18" s="1038">
        <v>51.3</v>
      </c>
      <c r="L18" s="1038">
        <v>49.3</v>
      </c>
      <c r="M18" s="1279">
        <v>0</v>
      </c>
      <c r="N18" s="1038">
        <v>44.8</v>
      </c>
      <c r="O18" s="1038">
        <v>42.4</v>
      </c>
      <c r="P18" s="1044">
        <v>41.1</v>
      </c>
    </row>
    <row r="19" spans="3:19" s="1029" customFormat="1" ht="20.100000000000001" customHeight="1" x14ac:dyDescent="0.2">
      <c r="C19" s="1329">
        <v>10</v>
      </c>
      <c r="D19" s="1330" t="s">
        <v>51</v>
      </c>
      <c r="E19" s="1331">
        <f t="shared" si="0"/>
        <v>403.8</v>
      </c>
      <c r="F19" s="1332">
        <v>42.3</v>
      </c>
      <c r="G19" s="1333">
        <v>48.6</v>
      </c>
      <c r="H19" s="1333">
        <v>54.7</v>
      </c>
      <c r="I19" s="1333">
        <v>53.5</v>
      </c>
      <c r="J19" s="1333">
        <v>48</v>
      </c>
      <c r="K19" s="1333">
        <v>44.4</v>
      </c>
      <c r="L19" s="1333">
        <v>52.9</v>
      </c>
      <c r="M19" s="1333">
        <v>47</v>
      </c>
      <c r="N19" s="1333">
        <v>50.3</v>
      </c>
      <c r="O19" s="1333">
        <v>46.8</v>
      </c>
      <c r="P19" s="1334">
        <v>48.8</v>
      </c>
    </row>
    <row r="20" spans="3:19" s="1027" customFormat="1" ht="20.100000000000001" customHeight="1" x14ac:dyDescent="0.2">
      <c r="C20" s="1056">
        <v>11</v>
      </c>
      <c r="D20" s="1040" t="s">
        <v>196</v>
      </c>
      <c r="E20" s="1042">
        <f t="shared" si="0"/>
        <v>391.9</v>
      </c>
      <c r="F20" s="1043">
        <v>44.7</v>
      </c>
      <c r="G20" s="1038">
        <v>47</v>
      </c>
      <c r="H20" s="1279">
        <v>0</v>
      </c>
      <c r="I20" s="1038">
        <v>48.6</v>
      </c>
      <c r="J20" s="1038">
        <v>46.9</v>
      </c>
      <c r="K20" s="1038">
        <v>45.4</v>
      </c>
      <c r="L20" s="1279">
        <v>0</v>
      </c>
      <c r="M20" s="1038">
        <v>52.7</v>
      </c>
      <c r="N20" s="1038">
        <v>42.9</v>
      </c>
      <c r="O20" s="1038">
        <v>51.1</v>
      </c>
      <c r="P20" s="1044">
        <v>55.5</v>
      </c>
      <c r="Q20" s="1029"/>
    </row>
    <row r="21" spans="3:19" s="1027" customFormat="1" ht="20.100000000000001" customHeight="1" x14ac:dyDescent="0.2">
      <c r="C21" s="1329">
        <v>12</v>
      </c>
      <c r="D21" s="1330" t="s">
        <v>96</v>
      </c>
      <c r="E21" s="1331">
        <f t="shared" si="0"/>
        <v>390.3</v>
      </c>
      <c r="F21" s="1332">
        <v>45.6</v>
      </c>
      <c r="G21" s="1333">
        <v>42.5</v>
      </c>
      <c r="H21" s="1279">
        <v>0</v>
      </c>
      <c r="I21" s="1279">
        <v>0</v>
      </c>
      <c r="J21" s="1333">
        <v>45.8</v>
      </c>
      <c r="K21" s="1333">
        <v>49.1</v>
      </c>
      <c r="L21" s="1333">
        <v>58.3</v>
      </c>
      <c r="M21" s="1333">
        <v>48.4</v>
      </c>
      <c r="N21" s="1333">
        <v>49.6</v>
      </c>
      <c r="O21" s="1333">
        <v>50.4</v>
      </c>
      <c r="P21" s="1334">
        <v>43.1</v>
      </c>
    </row>
    <row r="22" spans="3:19" s="1027" customFormat="1" ht="20.100000000000001" customHeight="1" x14ac:dyDescent="0.2">
      <c r="C22" s="1056">
        <v>13</v>
      </c>
      <c r="D22" s="1040" t="s">
        <v>136</v>
      </c>
      <c r="E22" s="1042">
        <f t="shared" si="0"/>
        <v>388.49999999999994</v>
      </c>
      <c r="F22" s="1280">
        <v>0</v>
      </c>
      <c r="G22" s="1279">
        <v>0</v>
      </c>
      <c r="H22" s="1038">
        <v>49.3</v>
      </c>
      <c r="I22" s="1038">
        <v>46</v>
      </c>
      <c r="J22" s="1038">
        <v>53.2</v>
      </c>
      <c r="K22" s="1038">
        <v>44.9</v>
      </c>
      <c r="L22" s="1038">
        <v>48.2</v>
      </c>
      <c r="M22" s="1038">
        <v>48.5</v>
      </c>
      <c r="N22" s="1038">
        <v>44.4</v>
      </c>
      <c r="O22" s="1038">
        <v>54</v>
      </c>
      <c r="P22" s="1313">
        <v>0</v>
      </c>
    </row>
    <row r="23" spans="3:19" s="1027" customFormat="1" ht="20.100000000000001" customHeight="1" x14ac:dyDescent="0.2">
      <c r="C23" s="1329">
        <v>14</v>
      </c>
      <c r="D23" s="1330" t="s">
        <v>478</v>
      </c>
      <c r="E23" s="1331">
        <f t="shared" si="0"/>
        <v>387.79999999999995</v>
      </c>
      <c r="F23" s="1332">
        <v>42.7</v>
      </c>
      <c r="G23" s="1279">
        <v>0</v>
      </c>
      <c r="H23" s="1333">
        <v>46.2</v>
      </c>
      <c r="I23" s="1333">
        <v>48</v>
      </c>
      <c r="J23" s="1333">
        <v>48.6</v>
      </c>
      <c r="K23" s="1333">
        <v>49.5</v>
      </c>
      <c r="L23" s="1333">
        <v>48.2</v>
      </c>
      <c r="M23" s="1333">
        <v>49.6</v>
      </c>
      <c r="N23" s="1333">
        <v>55</v>
      </c>
      <c r="O23" s="1279">
        <v>0</v>
      </c>
      <c r="P23" s="1313">
        <v>0</v>
      </c>
    </row>
    <row r="24" spans="3:19" s="1027" customFormat="1" ht="20.100000000000001" customHeight="1" x14ac:dyDescent="0.2">
      <c r="C24" s="1056">
        <v>15</v>
      </c>
      <c r="D24" s="1040" t="s">
        <v>477</v>
      </c>
      <c r="E24" s="1042">
        <f t="shared" si="0"/>
        <v>368.40000000000003</v>
      </c>
      <c r="F24" s="1043">
        <v>48.7</v>
      </c>
      <c r="G24" s="1038">
        <v>45</v>
      </c>
      <c r="H24" s="1038">
        <v>45.2</v>
      </c>
      <c r="I24" s="1038">
        <v>51.9</v>
      </c>
      <c r="J24" s="1279">
        <v>0</v>
      </c>
      <c r="K24" s="1279">
        <v>0</v>
      </c>
      <c r="L24" s="1038">
        <v>37.700000000000003</v>
      </c>
      <c r="M24" s="1038">
        <v>40.299999999999997</v>
      </c>
      <c r="N24" s="1038">
        <v>44.3</v>
      </c>
      <c r="O24" s="1038">
        <v>47.1</v>
      </c>
      <c r="P24" s="1044">
        <v>45.9</v>
      </c>
    </row>
    <row r="25" spans="3:19" s="1027" customFormat="1" ht="20.100000000000001" customHeight="1" x14ac:dyDescent="0.2">
      <c r="C25" s="1329">
        <v>16</v>
      </c>
      <c r="D25" s="1335" t="s">
        <v>68</v>
      </c>
      <c r="E25" s="1331">
        <f t="shared" si="0"/>
        <v>359.8</v>
      </c>
      <c r="F25" s="1280">
        <v>0</v>
      </c>
      <c r="G25" s="1333">
        <v>52.3</v>
      </c>
      <c r="H25" s="1333">
        <v>48.8</v>
      </c>
      <c r="I25" s="1333">
        <v>51.4</v>
      </c>
      <c r="J25" s="1333">
        <v>49.6</v>
      </c>
      <c r="K25" s="1279">
        <v>0</v>
      </c>
      <c r="L25" s="1279">
        <v>0</v>
      </c>
      <c r="M25" s="1279">
        <v>0</v>
      </c>
      <c r="N25" s="1333">
        <v>56.5</v>
      </c>
      <c r="O25" s="1333">
        <v>50.7</v>
      </c>
      <c r="P25" s="1334">
        <v>50.5</v>
      </c>
    </row>
    <row r="26" spans="3:19" s="1027" customFormat="1" ht="20.100000000000001" customHeight="1" x14ac:dyDescent="0.2">
      <c r="C26" s="1056">
        <v>17</v>
      </c>
      <c r="D26" s="1041" t="s">
        <v>486</v>
      </c>
      <c r="E26" s="1042">
        <f t="shared" si="0"/>
        <v>345.7</v>
      </c>
      <c r="F26" s="1280">
        <v>0</v>
      </c>
      <c r="G26" s="1038">
        <v>39.5</v>
      </c>
      <c r="H26" s="1038">
        <v>44.1</v>
      </c>
      <c r="I26" s="1038">
        <v>32.9</v>
      </c>
      <c r="J26" s="1038">
        <v>41.7</v>
      </c>
      <c r="K26" s="1279">
        <v>0</v>
      </c>
      <c r="L26" s="1279">
        <v>0</v>
      </c>
      <c r="M26" s="1038">
        <v>46</v>
      </c>
      <c r="N26" s="1038">
        <v>49</v>
      </c>
      <c r="O26" s="1038">
        <v>46.8</v>
      </c>
      <c r="P26" s="1044">
        <v>45.7</v>
      </c>
    </row>
    <row r="27" spans="3:19" s="1027" customFormat="1" ht="20.100000000000001" customHeight="1" x14ac:dyDescent="0.2">
      <c r="C27" s="1329">
        <v>18</v>
      </c>
      <c r="D27" s="1335" t="s">
        <v>137</v>
      </c>
      <c r="E27" s="1331">
        <f t="shared" si="0"/>
        <v>321.10000000000002</v>
      </c>
      <c r="F27" s="1280">
        <v>0</v>
      </c>
      <c r="G27" s="1333">
        <v>45.9</v>
      </c>
      <c r="H27" s="1333">
        <v>44.8</v>
      </c>
      <c r="I27" s="1333">
        <v>45.9</v>
      </c>
      <c r="J27" s="1279">
        <v>0</v>
      </c>
      <c r="K27" s="1333">
        <v>49.7</v>
      </c>
      <c r="L27" s="1279">
        <v>0</v>
      </c>
      <c r="M27" s="1333">
        <v>48.8</v>
      </c>
      <c r="N27" s="1333">
        <v>47</v>
      </c>
      <c r="O27" s="1279">
        <v>0</v>
      </c>
      <c r="P27" s="1334">
        <v>39</v>
      </c>
    </row>
    <row r="28" spans="3:19" s="1027" customFormat="1" ht="20.100000000000001" customHeight="1" x14ac:dyDescent="0.2">
      <c r="C28" s="1056">
        <v>19</v>
      </c>
      <c r="D28" s="1041" t="s">
        <v>65</v>
      </c>
      <c r="E28" s="1042">
        <f t="shared" si="0"/>
        <v>308.49999999999994</v>
      </c>
      <c r="F28" s="1043">
        <v>48.2</v>
      </c>
      <c r="G28" s="1038">
        <v>54.1</v>
      </c>
      <c r="H28" s="1038">
        <v>56</v>
      </c>
      <c r="I28" s="1038">
        <v>42.9</v>
      </c>
      <c r="J28" s="1038">
        <v>49.8</v>
      </c>
      <c r="K28" s="1038">
        <v>57.5</v>
      </c>
      <c r="L28" s="1279">
        <v>0</v>
      </c>
      <c r="M28" s="1279">
        <v>0</v>
      </c>
      <c r="N28" s="1279">
        <v>0</v>
      </c>
      <c r="O28" s="1279">
        <v>0</v>
      </c>
      <c r="P28" s="1313">
        <v>0</v>
      </c>
    </row>
    <row r="29" spans="3:19" s="1027" customFormat="1" ht="20.100000000000001" customHeight="1" x14ac:dyDescent="0.2">
      <c r="C29" s="1329">
        <v>20</v>
      </c>
      <c r="D29" s="1335" t="s">
        <v>13</v>
      </c>
      <c r="E29" s="1331">
        <f t="shared" si="0"/>
        <v>249.9</v>
      </c>
      <c r="F29" s="1332">
        <v>57.1</v>
      </c>
      <c r="G29" s="1333">
        <v>66</v>
      </c>
      <c r="H29" s="1333">
        <v>64.099999999999994</v>
      </c>
      <c r="I29" s="1333">
        <v>62.7</v>
      </c>
      <c r="J29" s="1279">
        <v>0</v>
      </c>
      <c r="K29" s="1279">
        <v>0</v>
      </c>
      <c r="L29" s="1279">
        <v>0</v>
      </c>
      <c r="M29" s="1279">
        <v>0</v>
      </c>
      <c r="N29" s="1279">
        <v>0</v>
      </c>
      <c r="O29" s="1279">
        <v>0</v>
      </c>
      <c r="P29" s="1313">
        <v>0</v>
      </c>
    </row>
    <row r="30" spans="3:19" s="1027" customFormat="1" ht="20.100000000000001" customHeight="1" x14ac:dyDescent="0.2">
      <c r="C30" s="1056">
        <v>21</v>
      </c>
      <c r="D30" s="1040" t="s">
        <v>583</v>
      </c>
      <c r="E30" s="1042">
        <f t="shared" si="0"/>
        <v>199.7</v>
      </c>
      <c r="F30" s="1280">
        <v>0</v>
      </c>
      <c r="G30" s="1279">
        <v>0</v>
      </c>
      <c r="H30" s="1279">
        <v>0</v>
      </c>
      <c r="I30" s="1279">
        <v>0</v>
      </c>
      <c r="J30" s="1279">
        <v>0</v>
      </c>
      <c r="K30" s="1279">
        <v>0</v>
      </c>
      <c r="L30" s="1279">
        <v>0</v>
      </c>
      <c r="M30" s="1038">
        <v>48.1</v>
      </c>
      <c r="N30" s="1038">
        <v>48.4</v>
      </c>
      <c r="O30" s="1038">
        <v>52.8</v>
      </c>
      <c r="P30" s="1044">
        <v>50.4</v>
      </c>
      <c r="S30" s="1039"/>
    </row>
    <row r="31" spans="3:19" s="1027" customFormat="1" ht="20.100000000000001" customHeight="1" x14ac:dyDescent="0.2">
      <c r="C31" s="1329">
        <v>22</v>
      </c>
      <c r="D31" s="1330" t="s">
        <v>498</v>
      </c>
      <c r="E31" s="1331">
        <f t="shared" si="0"/>
        <v>197.8</v>
      </c>
      <c r="F31" s="1280">
        <v>0</v>
      </c>
      <c r="G31" s="1279">
        <v>0</v>
      </c>
      <c r="H31" s="1279">
        <v>0</v>
      </c>
      <c r="I31" s="1279">
        <v>0</v>
      </c>
      <c r="J31" s="1279">
        <v>0</v>
      </c>
      <c r="K31" s="1333">
        <v>46.3</v>
      </c>
      <c r="L31" s="1333">
        <v>50</v>
      </c>
      <c r="M31" s="1333">
        <v>56.8</v>
      </c>
      <c r="N31" s="1333">
        <v>44.7</v>
      </c>
      <c r="O31" s="1279">
        <v>0</v>
      </c>
      <c r="P31" s="1313">
        <v>0</v>
      </c>
    </row>
    <row r="32" spans="3:19" s="1027" customFormat="1" ht="20.100000000000001" customHeight="1" x14ac:dyDescent="0.2">
      <c r="C32" s="1056">
        <v>23</v>
      </c>
      <c r="D32" s="1040" t="s">
        <v>122</v>
      </c>
      <c r="E32" s="1042">
        <f t="shared" si="0"/>
        <v>183.1</v>
      </c>
      <c r="F32" s="1280">
        <v>0</v>
      </c>
      <c r="G32" s="1279">
        <v>0</v>
      </c>
      <c r="H32" s="1279">
        <v>0</v>
      </c>
      <c r="I32" s="1038">
        <v>46.7</v>
      </c>
      <c r="J32" s="1038">
        <v>43.6</v>
      </c>
      <c r="K32" s="1279">
        <v>0</v>
      </c>
      <c r="L32" s="1038">
        <v>47.9</v>
      </c>
      <c r="M32" s="1038">
        <v>44.9</v>
      </c>
      <c r="N32" s="1279">
        <v>0</v>
      </c>
      <c r="O32" s="1279">
        <v>0</v>
      </c>
      <c r="P32" s="1313">
        <v>0</v>
      </c>
    </row>
    <row r="33" spans="3:16" s="1027" customFormat="1" ht="20.100000000000001" customHeight="1" x14ac:dyDescent="0.2">
      <c r="C33" s="1329">
        <v>24</v>
      </c>
      <c r="D33" s="1330" t="s">
        <v>590</v>
      </c>
      <c r="E33" s="1331">
        <f t="shared" si="0"/>
        <v>116.1</v>
      </c>
      <c r="F33" s="1280">
        <v>0</v>
      </c>
      <c r="G33" s="1279">
        <v>0</v>
      </c>
      <c r="H33" s="1279">
        <v>0</v>
      </c>
      <c r="I33" s="1279">
        <v>0</v>
      </c>
      <c r="J33" s="1279">
        <v>0</v>
      </c>
      <c r="K33" s="1279">
        <v>0</v>
      </c>
      <c r="L33" s="1279">
        <v>0</v>
      </c>
      <c r="M33" s="1279">
        <v>0</v>
      </c>
      <c r="N33" s="1333">
        <v>35.9</v>
      </c>
      <c r="O33" s="1333">
        <v>41.6</v>
      </c>
      <c r="P33" s="1334">
        <v>38.6</v>
      </c>
    </row>
    <row r="34" spans="3:16" s="1027" customFormat="1" ht="20.100000000000001" customHeight="1" x14ac:dyDescent="0.2">
      <c r="C34" s="1056">
        <v>25</v>
      </c>
      <c r="D34" s="1040" t="s">
        <v>501</v>
      </c>
      <c r="E34" s="1042">
        <f t="shared" si="0"/>
        <v>106.4</v>
      </c>
      <c r="F34" s="1280">
        <v>0</v>
      </c>
      <c r="G34" s="1279">
        <v>0</v>
      </c>
      <c r="H34" s="1279">
        <v>0</v>
      </c>
      <c r="I34" s="1279">
        <v>0</v>
      </c>
      <c r="J34" s="1279">
        <v>0</v>
      </c>
      <c r="K34" s="1279">
        <v>0</v>
      </c>
      <c r="L34" s="1038">
        <v>54.5</v>
      </c>
      <c r="M34" s="1038">
        <v>51.9</v>
      </c>
      <c r="N34" s="1279">
        <v>0</v>
      </c>
      <c r="O34" s="1279">
        <v>0</v>
      </c>
      <c r="P34" s="1313">
        <v>0</v>
      </c>
    </row>
    <row r="35" spans="3:16" s="1027" customFormat="1" ht="20.100000000000001" customHeight="1" x14ac:dyDescent="0.2">
      <c r="C35" s="1329">
        <v>26</v>
      </c>
      <c r="D35" s="1330" t="s">
        <v>502</v>
      </c>
      <c r="E35" s="1331">
        <f t="shared" si="0"/>
        <v>101.4</v>
      </c>
      <c r="F35" s="1280">
        <v>0</v>
      </c>
      <c r="G35" s="1279">
        <v>0</v>
      </c>
      <c r="H35" s="1279">
        <v>0</v>
      </c>
      <c r="I35" s="1279">
        <v>0</v>
      </c>
      <c r="J35" s="1279">
        <v>0</v>
      </c>
      <c r="K35" s="1279">
        <v>0</v>
      </c>
      <c r="L35" s="1333">
        <v>54.5</v>
      </c>
      <c r="M35" s="1279">
        <v>0</v>
      </c>
      <c r="N35" s="1333">
        <v>46.9</v>
      </c>
      <c r="O35" s="1279">
        <v>0</v>
      </c>
      <c r="P35" s="1313">
        <v>0</v>
      </c>
    </row>
    <row r="36" spans="3:16" s="1027" customFormat="1" ht="20.100000000000001" customHeight="1" x14ac:dyDescent="0.2">
      <c r="C36" s="1056">
        <v>27</v>
      </c>
      <c r="D36" s="1040" t="s">
        <v>582</v>
      </c>
      <c r="E36" s="1042">
        <f t="shared" si="0"/>
        <v>42</v>
      </c>
      <c r="F36" s="1280">
        <v>0</v>
      </c>
      <c r="G36" s="1279">
        <v>0</v>
      </c>
      <c r="H36" s="1279">
        <v>0</v>
      </c>
      <c r="I36" s="1279">
        <v>0</v>
      </c>
      <c r="J36" s="1279">
        <v>0</v>
      </c>
      <c r="K36" s="1279">
        <v>0</v>
      </c>
      <c r="L36" s="1279">
        <v>0</v>
      </c>
      <c r="M36" s="1038">
        <v>42</v>
      </c>
      <c r="N36" s="1279">
        <v>0</v>
      </c>
      <c r="O36" s="1279">
        <v>0</v>
      </c>
      <c r="P36" s="1313">
        <v>0</v>
      </c>
    </row>
    <row r="37" spans="3:16" s="1027" customFormat="1" ht="20.100000000000001" customHeight="1" x14ac:dyDescent="0.2">
      <c r="C37" s="1329">
        <v>28</v>
      </c>
      <c r="D37" s="1330" t="s">
        <v>598</v>
      </c>
      <c r="E37" s="1331">
        <f t="shared" si="0"/>
        <v>41.5</v>
      </c>
      <c r="F37" s="1280">
        <v>0</v>
      </c>
      <c r="G37" s="1279">
        <v>0</v>
      </c>
      <c r="H37" s="1279">
        <v>0</v>
      </c>
      <c r="I37" s="1279">
        <v>0</v>
      </c>
      <c r="J37" s="1279">
        <v>0</v>
      </c>
      <c r="K37" s="1279">
        <v>0</v>
      </c>
      <c r="L37" s="1279">
        <v>0</v>
      </c>
      <c r="M37" s="1279">
        <v>0</v>
      </c>
      <c r="N37" s="1279">
        <v>0</v>
      </c>
      <c r="O37" s="1279">
        <v>0</v>
      </c>
      <c r="P37" s="1334">
        <v>41.5</v>
      </c>
    </row>
    <row r="38" spans="3:16" s="1030" customFormat="1" ht="20.100000000000001" customHeight="1" thickBot="1" x14ac:dyDescent="0.25">
      <c r="C38" s="1315">
        <v>29</v>
      </c>
      <c r="D38" s="1316" t="s">
        <v>495</v>
      </c>
      <c r="E38" s="1317">
        <f t="shared" si="0"/>
        <v>31.5</v>
      </c>
      <c r="F38" s="1281">
        <v>0</v>
      </c>
      <c r="G38" s="1282">
        <v>0</v>
      </c>
      <c r="H38" s="1282">
        <v>0</v>
      </c>
      <c r="I38" s="1282">
        <v>0</v>
      </c>
      <c r="J38" s="1318">
        <v>31.5</v>
      </c>
      <c r="K38" s="1282">
        <v>0</v>
      </c>
      <c r="L38" s="1282">
        <v>0</v>
      </c>
      <c r="M38" s="1282">
        <v>0</v>
      </c>
      <c r="N38" s="1282">
        <v>0</v>
      </c>
      <c r="O38" s="1282">
        <v>0</v>
      </c>
      <c r="P38" s="1314">
        <v>0</v>
      </c>
    </row>
    <row r="39" spans="3:16" s="1030" customFormat="1" ht="17.25" customHeight="1" x14ac:dyDescent="0.2"/>
    <row r="40" spans="3:16" s="1030" customFormat="1" ht="17.25" customHeight="1" x14ac:dyDescent="0.2">
      <c r="C40" s="1878" t="s">
        <v>35</v>
      </c>
      <c r="D40" s="1879"/>
      <c r="E40" s="1880"/>
      <c r="F40" s="1045">
        <v>14</v>
      </c>
      <c r="G40" s="1045">
        <v>18</v>
      </c>
      <c r="H40" s="1045">
        <v>18</v>
      </c>
      <c r="I40" s="1045">
        <v>19</v>
      </c>
      <c r="J40" s="1045">
        <v>16</v>
      </c>
      <c r="K40" s="1045">
        <v>17</v>
      </c>
      <c r="L40" s="1045">
        <v>15</v>
      </c>
      <c r="M40" s="1045">
        <v>21</v>
      </c>
      <c r="N40" s="1045">
        <v>19</v>
      </c>
      <c r="O40" s="1045">
        <v>17</v>
      </c>
      <c r="P40" s="1045">
        <v>19</v>
      </c>
    </row>
    <row r="41" spans="3:16" s="1030" customFormat="1" ht="17.25" customHeight="1" x14ac:dyDescent="0.2">
      <c r="C41" s="1021"/>
      <c r="D41" s="1020"/>
      <c r="E41" s="1022"/>
      <c r="F41" s="1023"/>
      <c r="G41" s="1023"/>
      <c r="H41" s="1023"/>
      <c r="I41" s="1023"/>
      <c r="J41" s="1023"/>
      <c r="K41" s="1023"/>
      <c r="L41" s="1023"/>
      <c r="M41" s="1023"/>
      <c r="N41" s="1023"/>
      <c r="O41" s="1023"/>
      <c r="P41" s="1023"/>
    </row>
    <row r="42" spans="3:16" s="1031" customFormat="1" ht="15.75" x14ac:dyDescent="0.25">
      <c r="C42" s="1021"/>
      <c r="D42" s="1020"/>
      <c r="E42" s="1022"/>
      <c r="F42" s="1023"/>
      <c r="G42" s="1023"/>
      <c r="H42" s="1023"/>
      <c r="I42" s="1023"/>
      <c r="J42" s="1023"/>
      <c r="K42" s="1023"/>
      <c r="L42" s="1023"/>
      <c r="M42" s="1023"/>
      <c r="N42" s="1023"/>
      <c r="O42" s="1023"/>
      <c r="P42" s="1023"/>
    </row>
    <row r="43" spans="3:16" s="1031" customFormat="1" ht="8.1" customHeight="1" x14ac:dyDescent="0.25">
      <c r="C43" s="1882" t="s">
        <v>527</v>
      </c>
      <c r="D43" s="1882"/>
      <c r="E43" s="1882"/>
      <c r="F43" s="1882"/>
      <c r="G43" s="1882"/>
      <c r="H43" s="1882"/>
      <c r="I43" s="1882"/>
      <c r="J43" s="1882"/>
      <c r="K43" s="1882"/>
      <c r="L43" s="1882"/>
      <c r="M43" s="1882"/>
      <c r="N43" s="1882"/>
      <c r="O43" s="1882"/>
      <c r="P43" s="1882"/>
    </row>
    <row r="44" spans="3:16" s="1031" customFormat="1" ht="15.75" x14ac:dyDescent="0.25">
      <c r="E44" s="1032"/>
      <c r="F44" s="1033"/>
      <c r="G44" s="1033"/>
      <c r="H44" s="1033"/>
      <c r="I44" s="1033"/>
      <c r="J44" s="1033"/>
      <c r="K44" s="1033"/>
      <c r="L44" s="1033"/>
      <c r="M44" s="1033"/>
      <c r="N44" s="1033"/>
      <c r="O44" s="1033"/>
      <c r="P44" s="1033"/>
    </row>
    <row r="45" spans="3:16" s="1031" customFormat="1" ht="15.75" x14ac:dyDescent="0.25">
      <c r="C45" s="1034" t="s">
        <v>97</v>
      </c>
      <c r="D45" s="1035" t="s">
        <v>514</v>
      </c>
      <c r="E45" s="1036"/>
      <c r="F45" s="1037"/>
      <c r="G45" s="1037"/>
      <c r="H45" s="1037"/>
      <c r="I45" s="1037"/>
      <c r="J45" s="1037"/>
      <c r="K45" s="1037"/>
      <c r="L45" s="1037"/>
      <c r="M45" s="1037"/>
      <c r="N45" s="1033"/>
      <c r="O45" s="1033"/>
      <c r="P45" s="1033"/>
    </row>
    <row r="46" spans="3:16" s="1031" customFormat="1" ht="15.75" x14ac:dyDescent="0.25">
      <c r="C46" s="1035"/>
      <c r="D46" s="1035" t="s">
        <v>515</v>
      </c>
      <c r="E46" s="1036"/>
      <c r="F46" s="1037"/>
      <c r="G46" s="1037"/>
      <c r="H46" s="1037"/>
      <c r="I46" s="1037"/>
      <c r="J46" s="1037"/>
      <c r="K46" s="1037"/>
      <c r="L46" s="1037"/>
      <c r="M46" s="1037"/>
      <c r="N46" s="1033"/>
      <c r="O46" s="1033"/>
      <c r="P46" s="1033"/>
    </row>
    <row r="47" spans="3:16" s="1031" customFormat="1" ht="15.75" x14ac:dyDescent="0.25">
      <c r="C47" s="1035"/>
      <c r="D47" s="1035" t="s">
        <v>516</v>
      </c>
      <c r="E47" s="1036"/>
      <c r="F47" s="1037"/>
      <c r="G47" s="1037"/>
      <c r="H47" s="1037"/>
      <c r="I47" s="1037"/>
      <c r="J47" s="1037"/>
      <c r="K47" s="1037"/>
      <c r="L47" s="1037"/>
      <c r="M47" s="1037"/>
      <c r="N47" s="1033"/>
      <c r="O47" s="1033"/>
      <c r="P47" s="1033"/>
    </row>
    <row r="48" spans="3:16" s="1031" customFormat="1" ht="15.75" x14ac:dyDescent="0.25">
      <c r="C48" s="1035"/>
      <c r="D48" s="1035" t="s">
        <v>517</v>
      </c>
      <c r="E48" s="1036"/>
      <c r="F48" s="1037"/>
      <c r="G48" s="1037"/>
      <c r="H48" s="1037"/>
      <c r="I48" s="1037"/>
      <c r="J48" s="1037"/>
      <c r="K48" s="1037"/>
      <c r="L48" s="1037"/>
      <c r="M48" s="1037"/>
      <c r="N48" s="1033"/>
      <c r="O48" s="1033"/>
      <c r="P48" s="1033"/>
    </row>
    <row r="49" spans="3:16" s="1031" customFormat="1" ht="15.75" x14ac:dyDescent="0.25">
      <c r="C49" s="1035"/>
      <c r="D49" s="1035" t="s">
        <v>518</v>
      </c>
      <c r="E49" s="1036"/>
      <c r="F49" s="1037"/>
      <c r="G49" s="1037"/>
      <c r="H49" s="1037"/>
      <c r="I49" s="1037"/>
      <c r="J49" s="1037"/>
      <c r="K49" s="1037"/>
      <c r="L49" s="1037"/>
      <c r="M49" s="1037"/>
      <c r="N49" s="1033"/>
      <c r="O49" s="1033"/>
      <c r="P49" s="1033"/>
    </row>
    <row r="50" spans="3:16" s="1031" customFormat="1" ht="15.75" x14ac:dyDescent="0.25">
      <c r="C50" s="1035"/>
      <c r="D50" s="1035" t="s">
        <v>519</v>
      </c>
      <c r="E50" s="1036"/>
      <c r="F50" s="1037"/>
      <c r="G50" s="1037"/>
      <c r="H50" s="1037"/>
      <c r="I50" s="1037"/>
      <c r="J50" s="1037"/>
      <c r="K50" s="1037"/>
      <c r="L50" s="1037"/>
      <c r="M50" s="1037"/>
      <c r="N50" s="1033"/>
      <c r="O50" s="1033"/>
      <c r="P50" s="1033"/>
    </row>
    <row r="51" spans="3:16" s="1031" customFormat="1" ht="15.75" x14ac:dyDescent="0.25">
      <c r="C51" s="1035"/>
      <c r="D51" s="1035" t="s">
        <v>520</v>
      </c>
      <c r="E51" s="1036"/>
      <c r="F51" s="1037"/>
      <c r="G51" s="1037"/>
      <c r="H51" s="1037"/>
      <c r="I51" s="1037"/>
      <c r="J51" s="1037"/>
      <c r="K51" s="1037"/>
      <c r="L51" s="1037"/>
      <c r="M51" s="1037"/>
      <c r="N51" s="1033"/>
      <c r="O51" s="1033"/>
      <c r="P51" s="1033"/>
    </row>
    <row r="52" spans="3:16" s="1031" customFormat="1" ht="15.75" x14ac:dyDescent="0.25">
      <c r="C52" s="1035"/>
      <c r="D52" s="1035" t="s">
        <v>521</v>
      </c>
      <c r="E52" s="1036"/>
      <c r="F52" s="1037"/>
      <c r="G52" s="1037"/>
      <c r="H52" s="1037"/>
      <c r="I52" s="1037"/>
      <c r="J52" s="1037"/>
      <c r="K52" s="1037"/>
      <c r="L52" s="1037"/>
      <c r="M52" s="1037"/>
      <c r="N52" s="1033"/>
      <c r="O52" s="1033"/>
      <c r="P52" s="1033"/>
    </row>
    <row r="53" spans="3:16" s="1031" customFormat="1" ht="15.75" x14ac:dyDescent="0.25">
      <c r="C53" s="1035"/>
      <c r="D53" s="1035" t="s">
        <v>522</v>
      </c>
      <c r="E53" s="1036"/>
      <c r="F53" s="1037"/>
      <c r="G53" s="1037"/>
      <c r="H53" s="1037"/>
      <c r="I53" s="1037"/>
      <c r="J53" s="1037"/>
      <c r="K53" s="1037"/>
      <c r="L53" s="1037"/>
      <c r="M53" s="1037"/>
      <c r="N53" s="1033"/>
      <c r="O53" s="1033"/>
      <c r="P53" s="1033"/>
    </row>
    <row r="54" spans="3:16" s="1031" customFormat="1" ht="15.75" x14ac:dyDescent="0.25">
      <c r="C54" s="1035"/>
      <c r="D54" s="1035" t="s">
        <v>523</v>
      </c>
      <c r="E54" s="1036"/>
      <c r="F54" s="1037"/>
      <c r="G54" s="1037"/>
      <c r="H54" s="1037"/>
      <c r="I54" s="1037"/>
      <c r="J54" s="1037"/>
      <c r="K54" s="1037"/>
      <c r="L54" s="1037"/>
      <c r="M54" s="1037"/>
      <c r="N54" s="1033"/>
      <c r="O54" s="1033"/>
      <c r="P54" s="1033"/>
    </row>
    <row r="55" spans="3:16" s="1031" customFormat="1" ht="15.75" x14ac:dyDescent="0.25">
      <c r="C55" s="1035"/>
      <c r="D55" s="1035" t="s">
        <v>524</v>
      </c>
      <c r="E55" s="1036"/>
      <c r="F55" s="1037"/>
      <c r="G55" s="1037"/>
      <c r="H55" s="1037"/>
      <c r="I55" s="1037"/>
      <c r="J55" s="1037"/>
      <c r="K55" s="1037"/>
      <c r="L55" s="1037"/>
      <c r="M55" s="1037"/>
      <c r="N55" s="1033"/>
      <c r="O55" s="1033"/>
      <c r="P55" s="1033"/>
    </row>
    <row r="56" spans="3:16" s="1031" customFormat="1" ht="15.75" x14ac:dyDescent="0.25">
      <c r="C56" s="1035"/>
      <c r="D56" s="1035" t="s">
        <v>525</v>
      </c>
      <c r="E56" s="1036"/>
      <c r="F56" s="1037"/>
      <c r="G56" s="1037"/>
      <c r="H56" s="1037"/>
      <c r="I56" s="1037"/>
      <c r="J56" s="1037"/>
      <c r="K56" s="1037"/>
      <c r="L56" s="1037"/>
      <c r="M56" s="1037"/>
      <c r="N56" s="1033"/>
      <c r="O56" s="1033"/>
      <c r="P56" s="1033"/>
    </row>
    <row r="57" spans="3:16" ht="15.75" x14ac:dyDescent="0.25">
      <c r="C57" s="1035"/>
      <c r="D57" s="1035" t="s">
        <v>526</v>
      </c>
      <c r="E57" s="1036"/>
      <c r="F57" s="1037"/>
      <c r="G57" s="1037"/>
      <c r="H57" s="1037"/>
      <c r="I57" s="1037"/>
      <c r="J57" s="1037"/>
      <c r="K57" s="1037"/>
      <c r="L57" s="1037"/>
      <c r="M57" s="1037"/>
      <c r="N57" s="1033"/>
      <c r="O57" s="1033"/>
      <c r="P57" s="1033"/>
    </row>
  </sheetData>
  <sortState ref="D12:P39">
    <sortCondition descending="1" ref="E11"/>
  </sortState>
  <mergeCells count="10">
    <mergeCell ref="C2:P2"/>
    <mergeCell ref="C40:E40"/>
    <mergeCell ref="C5:P5"/>
    <mergeCell ref="C43:P43"/>
    <mergeCell ref="C3:P3"/>
    <mergeCell ref="C4:P4"/>
    <mergeCell ref="F7:P7"/>
    <mergeCell ref="E7:E9"/>
    <mergeCell ref="D7:D9"/>
    <mergeCell ref="C7:C9"/>
  </mergeCells>
  <conditionalFormatting sqref="L40:P40 E7 E16 E19:E24 J16:J18 F19:K19 F24:G24 F21:H21 H22 H27:H29 K22:K23 E14:K15 M14:P15 F20 H20:K20 F9:P9 E10:P13">
    <cfRule type="cellIs" dxfId="806" priority="238" stopIfTrue="1" operator="lessThanOrEqual">
      <formula>0</formula>
    </cfRule>
  </conditionalFormatting>
  <conditionalFormatting sqref="F40">
    <cfRule type="cellIs" dxfId="805" priority="237" stopIfTrue="1" operator="lessThanOrEqual">
      <formula>0</formula>
    </cfRule>
  </conditionalFormatting>
  <conditionalFormatting sqref="J20">
    <cfRule type="cellIs" dxfId="804" priority="236" stopIfTrue="1" operator="lessThanOrEqual">
      <formula>0</formula>
    </cfRule>
  </conditionalFormatting>
  <conditionalFormatting sqref="F24:G24">
    <cfRule type="cellIs" dxfId="803" priority="232" stopIfTrue="1" operator="lessThanOrEqual">
      <formula>0</formula>
    </cfRule>
  </conditionalFormatting>
  <conditionalFormatting sqref="M12">
    <cfRule type="cellIs" dxfId="802" priority="229" stopIfTrue="1" operator="lessThanOrEqual">
      <formula>0</formula>
    </cfRule>
  </conditionalFormatting>
  <conditionalFormatting sqref="E17:E18">
    <cfRule type="cellIs" dxfId="801" priority="216" stopIfTrue="1" operator="lessThanOrEqual">
      <formula>0</formula>
    </cfRule>
  </conditionalFormatting>
  <conditionalFormatting sqref="E38">
    <cfRule type="cellIs" dxfId="800" priority="177" stopIfTrue="1" operator="lessThanOrEqual">
      <formula>0</formula>
    </cfRule>
  </conditionalFormatting>
  <conditionalFormatting sqref="E30">
    <cfRule type="cellIs" dxfId="799" priority="171" stopIfTrue="1" operator="lessThanOrEqual">
      <formula>0</formula>
    </cfRule>
  </conditionalFormatting>
  <conditionalFormatting sqref="E26">
    <cfRule type="cellIs" dxfId="798" priority="152" stopIfTrue="1" operator="lessThanOrEqual">
      <formula>0</formula>
    </cfRule>
  </conditionalFormatting>
  <conditionalFormatting sqref="J25">
    <cfRule type="cellIs" dxfId="797" priority="161" stopIfTrue="1" operator="lessThanOrEqual">
      <formula>0</formula>
    </cfRule>
  </conditionalFormatting>
  <conditionalFormatting sqref="E28">
    <cfRule type="cellIs" dxfId="796" priority="142" stopIfTrue="1" operator="lessThanOrEqual">
      <formula>0</formula>
    </cfRule>
  </conditionalFormatting>
  <conditionalFormatting sqref="E25">
    <cfRule type="cellIs" dxfId="795" priority="157" stopIfTrue="1" operator="lessThanOrEqual">
      <formula>0</formula>
    </cfRule>
  </conditionalFormatting>
  <conditionalFormatting sqref="E27">
    <cfRule type="cellIs" dxfId="794" priority="147" stopIfTrue="1" operator="lessThanOrEqual">
      <formula>0</formula>
    </cfRule>
  </conditionalFormatting>
  <conditionalFormatting sqref="E29">
    <cfRule type="cellIs" dxfId="793" priority="137" stopIfTrue="1" operator="lessThanOrEqual">
      <formula>0</formula>
    </cfRule>
  </conditionalFormatting>
  <conditionalFormatting sqref="I27">
    <cfRule type="cellIs" dxfId="792" priority="151" stopIfTrue="1" operator="lessThanOrEqual">
      <formula>0</formula>
    </cfRule>
  </conditionalFormatting>
  <conditionalFormatting sqref="I28">
    <cfRule type="cellIs" dxfId="791" priority="146" stopIfTrue="1" operator="lessThanOrEqual">
      <formula>0</formula>
    </cfRule>
  </conditionalFormatting>
  <conditionalFormatting sqref="F26">
    <cfRule type="cellIs" dxfId="790" priority="136" stopIfTrue="1" operator="lessThanOrEqual">
      <formula>0</formula>
    </cfRule>
  </conditionalFormatting>
  <conditionalFormatting sqref="E31">
    <cfRule type="cellIs" dxfId="789" priority="111" stopIfTrue="1" operator="lessThanOrEqual">
      <formula>0</formula>
    </cfRule>
  </conditionalFormatting>
  <conditionalFormatting sqref="I21 I23 I25:I26">
    <cfRule type="cellIs" dxfId="788" priority="96" stopIfTrue="1" operator="lessThanOrEqual">
      <formula>0</formula>
    </cfRule>
  </conditionalFormatting>
  <conditionalFormatting sqref="K16:K18">
    <cfRule type="cellIs" dxfId="787" priority="97" stopIfTrue="1" operator="lessThanOrEqual">
      <formula>0</formula>
    </cfRule>
  </conditionalFormatting>
  <conditionalFormatting sqref="K25">
    <cfRule type="cellIs" dxfId="786" priority="105" stopIfTrue="1" operator="lessThanOrEqual">
      <formula>0</formula>
    </cfRule>
  </conditionalFormatting>
  <conditionalFormatting sqref="L17:P17 M38:P38 L24:P24 L30:P31 M16:P16 M18:P23 M25:P29">
    <cfRule type="cellIs" dxfId="785" priority="99" stopIfTrue="1" operator="lessThanOrEqual">
      <formula>0</formula>
    </cfRule>
  </conditionalFormatting>
  <conditionalFormatting sqref="K28">
    <cfRule type="cellIs" dxfId="784" priority="87" stopIfTrue="1" operator="lessThanOrEqual">
      <formula>0</formula>
    </cfRule>
  </conditionalFormatting>
  <conditionalFormatting sqref="J27">
    <cfRule type="cellIs" dxfId="783" priority="86" stopIfTrue="1" operator="lessThanOrEqual">
      <formula>0</formula>
    </cfRule>
  </conditionalFormatting>
  <conditionalFormatting sqref="F16:I16 F18:I18 G17:I17">
    <cfRule type="cellIs" dxfId="782" priority="98" stopIfTrue="1" operator="lessThanOrEqual">
      <formula>0</formula>
    </cfRule>
  </conditionalFormatting>
  <conditionalFormatting sqref="H23 H26">
    <cfRule type="cellIs" dxfId="781" priority="95" stopIfTrue="1" operator="lessThanOrEqual">
      <formula>0</formula>
    </cfRule>
  </conditionalFormatting>
  <conditionalFormatting sqref="G22">
    <cfRule type="cellIs" dxfId="780" priority="94" stopIfTrue="1" operator="lessThanOrEqual">
      <formula>0</formula>
    </cfRule>
  </conditionalFormatting>
  <conditionalFormatting sqref="F25:G25">
    <cfRule type="cellIs" dxfId="779" priority="93" stopIfTrue="1" operator="lessThanOrEqual">
      <formula>0</formula>
    </cfRule>
  </conditionalFormatting>
  <conditionalFormatting sqref="G26:G29">
    <cfRule type="cellIs" dxfId="778" priority="92" stopIfTrue="1" operator="lessThanOrEqual">
      <formula>0</formula>
    </cfRule>
  </conditionalFormatting>
  <conditionalFormatting sqref="I29:J30">
    <cfRule type="cellIs" dxfId="777" priority="90" stopIfTrue="1" operator="lessThanOrEqual">
      <formula>0</formula>
    </cfRule>
  </conditionalFormatting>
  <conditionalFormatting sqref="J23:J24">
    <cfRule type="cellIs" dxfId="776" priority="89" stopIfTrue="1" operator="lessThanOrEqual">
      <formula>0</formula>
    </cfRule>
  </conditionalFormatting>
  <conditionalFormatting sqref="K24">
    <cfRule type="cellIs" dxfId="775" priority="88" stopIfTrue="1" operator="lessThanOrEqual">
      <formula>0</formula>
    </cfRule>
  </conditionalFormatting>
  <conditionalFormatting sqref="K31">
    <cfRule type="cellIs" dxfId="774" priority="85" stopIfTrue="1" operator="lessThanOrEqual">
      <formula>0</formula>
    </cfRule>
  </conditionalFormatting>
  <conditionalFormatting sqref="J38">
    <cfRule type="cellIs" dxfId="773" priority="84" stopIfTrue="1" operator="lessThanOrEqual">
      <formula>0</formula>
    </cfRule>
  </conditionalFormatting>
  <conditionalFormatting sqref="E32">
    <cfRule type="cellIs" dxfId="772" priority="81" stopIfTrue="1" operator="lessThanOrEqual">
      <formula>0</formula>
    </cfRule>
  </conditionalFormatting>
  <conditionalFormatting sqref="L32:P32">
    <cfRule type="cellIs" dxfId="771" priority="79" stopIfTrue="1" operator="lessThanOrEqual">
      <formula>0</formula>
    </cfRule>
  </conditionalFormatting>
  <conditionalFormatting sqref="E35">
    <cfRule type="cellIs" dxfId="770" priority="73" stopIfTrue="1" operator="lessThanOrEqual">
      <formula>0</formula>
    </cfRule>
  </conditionalFormatting>
  <conditionalFormatting sqref="L18:L19">
    <cfRule type="cellIs" dxfId="769" priority="57" stopIfTrue="1" operator="lessThanOrEqual">
      <formula>0</formula>
    </cfRule>
  </conditionalFormatting>
  <conditionalFormatting sqref="L22">
    <cfRule type="cellIs" dxfId="768" priority="64" stopIfTrue="1" operator="lessThanOrEqual">
      <formula>0</formula>
    </cfRule>
  </conditionalFormatting>
  <conditionalFormatting sqref="L35:P35">
    <cfRule type="cellIs" dxfId="767" priority="71" stopIfTrue="1" operator="lessThanOrEqual">
      <formula>0</formula>
    </cfRule>
  </conditionalFormatting>
  <conditionalFormatting sqref="L20">
    <cfRule type="cellIs" dxfId="766" priority="65" stopIfTrue="1" operator="lessThanOrEqual">
      <formula>0</formula>
    </cfRule>
  </conditionalFormatting>
  <conditionalFormatting sqref="L14">
    <cfRule type="cellIs" dxfId="765" priority="67" stopIfTrue="1" operator="lessThanOrEqual">
      <formula>0</formula>
    </cfRule>
  </conditionalFormatting>
  <conditionalFormatting sqref="G30:H32 G35:H35 G38:H38">
    <cfRule type="cellIs" dxfId="764" priority="42" stopIfTrue="1" operator="lessThanOrEqual">
      <formula>0</formula>
    </cfRule>
  </conditionalFormatting>
  <conditionalFormatting sqref="L23">
    <cfRule type="cellIs" dxfId="763" priority="63" stopIfTrue="1" operator="lessThanOrEqual">
      <formula>0</formula>
    </cfRule>
  </conditionalFormatting>
  <conditionalFormatting sqref="L26">
    <cfRule type="cellIs" dxfId="762" priority="62" stopIfTrue="1" operator="lessThanOrEqual">
      <formula>0</formula>
    </cfRule>
  </conditionalFormatting>
  <conditionalFormatting sqref="H25">
    <cfRule type="cellIs" dxfId="761" priority="50" stopIfTrue="1" operator="lessThanOrEqual">
      <formula>0</formula>
    </cfRule>
  </conditionalFormatting>
  <conditionalFormatting sqref="L16">
    <cfRule type="cellIs" dxfId="760" priority="59" stopIfTrue="1" operator="lessThanOrEqual">
      <formula>0</formula>
    </cfRule>
  </conditionalFormatting>
  <conditionalFormatting sqref="F17">
    <cfRule type="cellIs" dxfId="759" priority="36" stopIfTrue="1" operator="lessThanOrEqual">
      <formula>0</formula>
    </cfRule>
  </conditionalFormatting>
  <conditionalFormatting sqref="J21:L21">
    <cfRule type="cellIs" dxfId="758" priority="56" stopIfTrue="1" operator="lessThanOrEqual">
      <formula>0</formula>
    </cfRule>
  </conditionalFormatting>
  <conditionalFormatting sqref="I22:J22">
    <cfRule type="cellIs" dxfId="757" priority="55" stopIfTrue="1" operator="lessThanOrEqual">
      <formula>0</formula>
    </cfRule>
  </conditionalFormatting>
  <conditionalFormatting sqref="G20">
    <cfRule type="cellIs" dxfId="756" priority="54" stopIfTrue="1" operator="lessThanOrEqual">
      <formula>0</formula>
    </cfRule>
  </conditionalFormatting>
  <conditionalFormatting sqref="F22:F23">
    <cfRule type="cellIs" dxfId="755" priority="53" stopIfTrue="1" operator="lessThanOrEqual">
      <formula>0</formula>
    </cfRule>
  </conditionalFormatting>
  <conditionalFormatting sqref="G23">
    <cfRule type="cellIs" dxfId="754" priority="52" stopIfTrue="1" operator="lessThanOrEqual">
      <formula>0</formula>
    </cfRule>
  </conditionalFormatting>
  <conditionalFormatting sqref="H24:I24">
    <cfRule type="cellIs" dxfId="753" priority="51" stopIfTrue="1" operator="lessThanOrEqual">
      <formula>0</formula>
    </cfRule>
  </conditionalFormatting>
  <conditionalFormatting sqref="L25">
    <cfRule type="cellIs" dxfId="752" priority="49" stopIfTrue="1" operator="lessThanOrEqual">
      <formula>0</formula>
    </cfRule>
  </conditionalFormatting>
  <conditionalFormatting sqref="J26:K26">
    <cfRule type="cellIs" dxfId="751" priority="48" stopIfTrue="1" operator="lessThanOrEqual">
      <formula>0</formula>
    </cfRule>
  </conditionalFormatting>
  <conditionalFormatting sqref="K27">
    <cfRule type="cellIs" dxfId="750" priority="47" stopIfTrue="1" operator="lessThanOrEqual">
      <formula>0</formula>
    </cfRule>
  </conditionalFormatting>
  <conditionalFormatting sqref="L27:L29">
    <cfRule type="cellIs" dxfId="749" priority="46" stopIfTrue="1" operator="lessThanOrEqual">
      <formula>0</formula>
    </cfRule>
  </conditionalFormatting>
  <conditionalFormatting sqref="K29:K30">
    <cfRule type="cellIs" dxfId="748" priority="45" stopIfTrue="1" operator="lessThanOrEqual">
      <formula>0</formula>
    </cfRule>
  </conditionalFormatting>
  <conditionalFormatting sqref="J28">
    <cfRule type="cellIs" dxfId="747" priority="44" stopIfTrue="1" operator="lessThanOrEqual">
      <formula>0</formula>
    </cfRule>
  </conditionalFormatting>
  <conditionalFormatting sqref="F27:F32 F35 F38">
    <cfRule type="cellIs" dxfId="746" priority="43" stopIfTrue="1" operator="lessThanOrEqual">
      <formula>0</formula>
    </cfRule>
  </conditionalFormatting>
  <conditionalFormatting sqref="I31:J32 I35:J35">
    <cfRule type="cellIs" dxfId="745" priority="41" stopIfTrue="1" operator="lessThanOrEqual">
      <formula>0</formula>
    </cfRule>
  </conditionalFormatting>
  <conditionalFormatting sqref="I38">
    <cfRule type="cellIs" dxfId="744" priority="40" stopIfTrue="1" operator="lessThanOrEqual">
      <formula>0</formula>
    </cfRule>
  </conditionalFormatting>
  <conditionalFormatting sqref="K32 K35 K38">
    <cfRule type="cellIs" dxfId="743" priority="39" stopIfTrue="1" operator="lessThanOrEqual">
      <formula>0</formula>
    </cfRule>
  </conditionalFormatting>
  <conditionalFormatting sqref="L38">
    <cfRule type="cellIs" dxfId="742" priority="38" stopIfTrue="1" operator="lessThanOrEqual">
      <formula>0</formula>
    </cfRule>
  </conditionalFormatting>
  <conditionalFormatting sqref="L15">
    <cfRule type="cellIs" dxfId="741" priority="35" stopIfTrue="1" operator="lessThanOrEqual">
      <formula>0</formula>
    </cfRule>
  </conditionalFormatting>
  <conditionalFormatting sqref="E34">
    <cfRule type="cellIs" dxfId="740" priority="34" stopIfTrue="1" operator="lessThanOrEqual">
      <formula>0</formula>
    </cfRule>
  </conditionalFormatting>
  <conditionalFormatting sqref="L34:P34">
    <cfRule type="cellIs" dxfId="739" priority="33" stopIfTrue="1" operator="lessThanOrEqual">
      <formula>0</formula>
    </cfRule>
  </conditionalFormatting>
  <conditionalFormatting sqref="G34:H34">
    <cfRule type="cellIs" dxfId="738" priority="31" stopIfTrue="1" operator="lessThanOrEqual">
      <formula>0</formula>
    </cfRule>
  </conditionalFormatting>
  <conditionalFormatting sqref="F34">
    <cfRule type="cellIs" dxfId="737" priority="32" stopIfTrue="1" operator="lessThanOrEqual">
      <formula>0</formula>
    </cfRule>
  </conditionalFormatting>
  <conditionalFormatting sqref="I34:J34">
    <cfRule type="cellIs" dxfId="736" priority="30" stopIfTrue="1" operator="lessThanOrEqual">
      <formula>0</formula>
    </cfRule>
  </conditionalFormatting>
  <conditionalFormatting sqref="K34">
    <cfRule type="cellIs" dxfId="735" priority="29" stopIfTrue="1" operator="lessThanOrEqual">
      <formula>0</formula>
    </cfRule>
  </conditionalFormatting>
  <conditionalFormatting sqref="E33">
    <cfRule type="cellIs" dxfId="734" priority="28" stopIfTrue="1" operator="lessThanOrEqual">
      <formula>0</formula>
    </cfRule>
  </conditionalFormatting>
  <conditionalFormatting sqref="L33:P33">
    <cfRule type="cellIs" dxfId="733" priority="27" stopIfTrue="1" operator="lessThanOrEqual">
      <formula>0</formula>
    </cfRule>
  </conditionalFormatting>
  <conditionalFormatting sqref="G33:H33">
    <cfRule type="cellIs" dxfId="732" priority="25" stopIfTrue="1" operator="lessThanOrEqual">
      <formula>0</formula>
    </cfRule>
  </conditionalFormatting>
  <conditionalFormatting sqref="F33">
    <cfRule type="cellIs" dxfId="731" priority="26" stopIfTrue="1" operator="lessThanOrEqual">
      <formula>0</formula>
    </cfRule>
  </conditionalFormatting>
  <conditionalFormatting sqref="I33:J33">
    <cfRule type="cellIs" dxfId="730" priority="24" stopIfTrue="1" operator="lessThanOrEqual">
      <formula>0</formula>
    </cfRule>
  </conditionalFormatting>
  <conditionalFormatting sqref="K33">
    <cfRule type="cellIs" dxfId="729" priority="23" stopIfTrue="1" operator="lessThanOrEqual">
      <formula>0</formula>
    </cfRule>
  </conditionalFormatting>
  <conditionalFormatting sqref="I36:J36">
    <cfRule type="cellIs" dxfId="728" priority="16" stopIfTrue="1" operator="lessThanOrEqual">
      <formula>0</formula>
    </cfRule>
  </conditionalFormatting>
  <conditionalFormatting sqref="K36">
    <cfRule type="cellIs" dxfId="727" priority="15" stopIfTrue="1" operator="lessThanOrEqual">
      <formula>0</formula>
    </cfRule>
  </conditionalFormatting>
  <conditionalFormatting sqref="E36">
    <cfRule type="cellIs" dxfId="726" priority="20" stopIfTrue="1" operator="lessThanOrEqual">
      <formula>0</formula>
    </cfRule>
  </conditionalFormatting>
  <conditionalFormatting sqref="L36:P36">
    <cfRule type="cellIs" dxfId="725" priority="19" stopIfTrue="1" operator="lessThanOrEqual">
      <formula>0</formula>
    </cfRule>
  </conditionalFormatting>
  <conditionalFormatting sqref="G36:H36">
    <cfRule type="cellIs" dxfId="724" priority="17" stopIfTrue="1" operator="lessThanOrEqual">
      <formula>0</formula>
    </cfRule>
  </conditionalFormatting>
  <conditionalFormatting sqref="F36">
    <cfRule type="cellIs" dxfId="723" priority="18" stopIfTrue="1" operator="lessThanOrEqual">
      <formula>0</formula>
    </cfRule>
  </conditionalFormatting>
  <conditionalFormatting sqref="O17">
    <cfRule type="cellIs" dxfId="722" priority="14" stopIfTrue="1" operator="lessThanOrEqual">
      <formula>0</formula>
    </cfRule>
  </conditionalFormatting>
  <conditionalFormatting sqref="O25">
    <cfRule type="cellIs" dxfId="721" priority="13" stopIfTrue="1" operator="lessThanOrEqual">
      <formula>0</formula>
    </cfRule>
  </conditionalFormatting>
  <conditionalFormatting sqref="O26">
    <cfRule type="cellIs" dxfId="720" priority="12" stopIfTrue="1" operator="lessThanOrEqual">
      <formula>0</formula>
    </cfRule>
  </conditionalFormatting>
  <conditionalFormatting sqref="O29">
    <cfRule type="cellIs" dxfId="719" priority="11" stopIfTrue="1" operator="lessThanOrEqual">
      <formula>0</formula>
    </cfRule>
  </conditionalFormatting>
  <conditionalFormatting sqref="O30:O33">
    <cfRule type="cellIs" dxfId="718" priority="10" stopIfTrue="1" operator="lessThanOrEqual">
      <formula>0</formula>
    </cfRule>
  </conditionalFormatting>
  <conditionalFormatting sqref="O35">
    <cfRule type="cellIs" dxfId="717" priority="9" stopIfTrue="1" operator="lessThanOrEqual">
      <formula>0</formula>
    </cfRule>
  </conditionalFormatting>
  <conditionalFormatting sqref="O38">
    <cfRule type="cellIs" dxfId="716" priority="8" stopIfTrue="1" operator="lessThanOrEqual">
      <formula>0</formula>
    </cfRule>
  </conditionalFormatting>
  <conditionalFormatting sqref="I37:J37">
    <cfRule type="cellIs" dxfId="715" priority="3" stopIfTrue="1" operator="lessThanOrEqual">
      <formula>0</formula>
    </cfRule>
  </conditionalFormatting>
  <conditionalFormatting sqref="K37">
    <cfRule type="cellIs" dxfId="714" priority="2" stopIfTrue="1" operator="lessThanOrEqual">
      <formula>0</formula>
    </cfRule>
  </conditionalFormatting>
  <conditionalFormatting sqref="E37">
    <cfRule type="cellIs" dxfId="713" priority="7" stopIfTrue="1" operator="lessThanOrEqual">
      <formula>0</formula>
    </cfRule>
  </conditionalFormatting>
  <conditionalFormatting sqref="L37:O37">
    <cfRule type="cellIs" dxfId="712" priority="6" stopIfTrue="1" operator="lessThanOrEqual">
      <formula>0</formula>
    </cfRule>
  </conditionalFormatting>
  <conditionalFormatting sqref="G37:H37">
    <cfRule type="cellIs" dxfId="711" priority="4" stopIfTrue="1" operator="lessThanOrEqual">
      <formula>0</formula>
    </cfRule>
  </conditionalFormatting>
  <conditionalFormatting sqref="F37">
    <cfRule type="cellIs" dxfId="710" priority="5" stopIfTrue="1" operator="lessThanOrEqual">
      <formula>0</formula>
    </cfRule>
  </conditionalFormatting>
  <conditionalFormatting sqref="P37">
    <cfRule type="cellIs" dxfId="709" priority="1" stopIfTrue="1" operator="lessThanOrEqual">
      <formula>0</formula>
    </cfRule>
  </conditionalFormatting>
  <pageMargins left="0.7" right="0.7" top="0.75" bottom="0.75" header="0.3" footer="0.3"/>
  <pageSetup paperSize="9" scale="78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C2:Q51"/>
  <sheetViews>
    <sheetView topLeftCell="A10" zoomScaleSheetLayoutView="80" workbookViewId="0">
      <selection activeCell="J14" sqref="J14"/>
    </sheetView>
  </sheetViews>
  <sheetFormatPr defaultColWidth="8.85546875" defaultRowHeight="12.75" x14ac:dyDescent="0.2"/>
  <cols>
    <col min="1" max="2" width="8.85546875" style="853"/>
    <col min="3" max="3" width="8.7109375" style="994" customWidth="1"/>
    <col min="4" max="4" width="32.7109375" style="853" customWidth="1"/>
    <col min="5" max="5" width="14.7109375" style="995" customWidth="1"/>
    <col min="6" max="16" width="7.7109375" style="996" customWidth="1"/>
    <col min="17" max="17" width="6.42578125" style="853" customWidth="1"/>
    <col min="18" max="16384" width="8.85546875" style="853"/>
  </cols>
  <sheetData>
    <row r="2" spans="3:17" s="1071" customFormat="1" ht="24.95" customHeight="1" x14ac:dyDescent="0.2">
      <c r="C2" s="1895" t="s">
        <v>476</v>
      </c>
      <c r="D2" s="1895"/>
      <c r="E2" s="1895"/>
      <c r="F2" s="1895"/>
      <c r="G2" s="1895"/>
      <c r="H2" s="1895"/>
      <c r="I2" s="1895"/>
      <c r="J2" s="1895"/>
      <c r="K2" s="1895"/>
      <c r="L2" s="1895"/>
      <c r="M2" s="1895"/>
      <c r="N2" s="1895"/>
      <c r="O2" s="1895"/>
      <c r="P2" s="1895"/>
    </row>
    <row r="3" spans="3:17" s="1071" customFormat="1" ht="24.95" customHeight="1" x14ac:dyDescent="0.2">
      <c r="C3" s="1896" t="s">
        <v>580</v>
      </c>
      <c r="D3" s="1896"/>
      <c r="E3" s="1896"/>
      <c r="F3" s="1896"/>
      <c r="G3" s="1896"/>
      <c r="H3" s="1896"/>
      <c r="I3" s="1896"/>
      <c r="J3" s="1896"/>
      <c r="K3" s="1896"/>
      <c r="L3" s="1896"/>
      <c r="M3" s="1896"/>
      <c r="N3" s="1896"/>
      <c r="O3" s="1896"/>
      <c r="P3" s="1896"/>
    </row>
    <row r="4" spans="3:17" s="1071" customFormat="1" ht="24.95" customHeight="1" x14ac:dyDescent="0.2">
      <c r="C4" s="1893" t="s">
        <v>579</v>
      </c>
      <c r="D4" s="1893"/>
      <c r="E4" s="1893"/>
      <c r="F4" s="1893"/>
      <c r="G4" s="1893"/>
      <c r="H4" s="1893"/>
      <c r="I4" s="1893"/>
      <c r="J4" s="1893"/>
      <c r="K4" s="1893"/>
      <c r="L4" s="1893"/>
      <c r="M4" s="1893"/>
      <c r="N4" s="1893"/>
      <c r="O4" s="1893"/>
      <c r="P4" s="1893"/>
    </row>
    <row r="5" spans="3:17" s="1071" customFormat="1" ht="24.95" customHeight="1" x14ac:dyDescent="0.2">
      <c r="C5" s="1893" t="s">
        <v>507</v>
      </c>
      <c r="D5" s="1893"/>
      <c r="E5" s="1893"/>
      <c r="F5" s="1893"/>
      <c r="G5" s="1893"/>
      <c r="H5" s="1893"/>
      <c r="I5" s="1893"/>
      <c r="J5" s="1893"/>
      <c r="K5" s="1893"/>
      <c r="L5" s="1893"/>
      <c r="M5" s="1893"/>
      <c r="N5" s="1893"/>
      <c r="O5" s="1893"/>
      <c r="P5" s="1893"/>
    </row>
    <row r="6" spans="3:17" ht="21.75" thickBot="1" x14ac:dyDescent="0.25">
      <c r="C6" s="997"/>
      <c r="D6" s="997"/>
      <c r="E6" s="997"/>
      <c r="F6" s="997"/>
      <c r="G6" s="997"/>
      <c r="H6" s="997"/>
      <c r="I6" s="997"/>
      <c r="J6" s="997"/>
      <c r="K6" s="997"/>
      <c r="L6" s="997"/>
      <c r="M6" s="997"/>
      <c r="N6" s="997"/>
      <c r="O6" s="997"/>
      <c r="P6" s="997"/>
    </row>
    <row r="7" spans="3:17" ht="24.95" customHeight="1" thickBot="1" x14ac:dyDescent="0.25">
      <c r="C7" s="1897" t="s">
        <v>5</v>
      </c>
      <c r="D7" s="1897" t="s">
        <v>479</v>
      </c>
      <c r="E7" s="1897" t="s">
        <v>576</v>
      </c>
      <c r="F7" s="1900" t="s">
        <v>577</v>
      </c>
      <c r="G7" s="1901"/>
      <c r="H7" s="1901"/>
      <c r="I7" s="1901"/>
      <c r="J7" s="1901"/>
      <c r="K7" s="1901"/>
      <c r="L7" s="1901"/>
      <c r="M7" s="1901"/>
      <c r="N7" s="1901"/>
      <c r="O7" s="1901"/>
      <c r="P7" s="1902"/>
    </row>
    <row r="8" spans="3:17" s="994" customFormat="1" ht="24.95" customHeight="1" x14ac:dyDescent="0.2">
      <c r="C8" s="1898"/>
      <c r="D8" s="1898"/>
      <c r="E8" s="1898"/>
      <c r="F8" s="1062">
        <v>16</v>
      </c>
      <c r="G8" s="1063">
        <v>20</v>
      </c>
      <c r="H8" s="1063">
        <v>20</v>
      </c>
      <c r="I8" s="1064">
        <v>17</v>
      </c>
      <c r="J8" s="1064">
        <v>15</v>
      </c>
      <c r="K8" s="1064">
        <v>19</v>
      </c>
      <c r="L8" s="1064">
        <v>10</v>
      </c>
      <c r="M8" s="1063">
        <v>21</v>
      </c>
      <c r="N8" s="1065">
        <v>18</v>
      </c>
      <c r="O8" s="1063">
        <v>16</v>
      </c>
      <c r="P8" s="1066">
        <v>20</v>
      </c>
    </row>
    <row r="9" spans="3:17" s="998" customFormat="1" ht="24.95" customHeight="1" thickBot="1" x14ac:dyDescent="0.25">
      <c r="C9" s="1899"/>
      <c r="D9" s="1899"/>
      <c r="E9" s="1899"/>
      <c r="F9" s="1067" t="s">
        <v>15</v>
      </c>
      <c r="G9" s="1068" t="s">
        <v>16</v>
      </c>
      <c r="H9" s="1068" t="s">
        <v>17</v>
      </c>
      <c r="I9" s="1068" t="s">
        <v>18</v>
      </c>
      <c r="J9" s="1068" t="s">
        <v>19</v>
      </c>
      <c r="K9" s="1068" t="s">
        <v>20</v>
      </c>
      <c r="L9" s="1068" t="s">
        <v>21</v>
      </c>
      <c r="M9" s="1068" t="s">
        <v>40</v>
      </c>
      <c r="N9" s="1068" t="s">
        <v>22</v>
      </c>
      <c r="O9" s="1068" t="s">
        <v>23</v>
      </c>
      <c r="P9" s="1069" t="s">
        <v>24</v>
      </c>
    </row>
    <row r="10" spans="3:17" s="1059" customFormat="1" ht="20.100000000000001" customHeight="1" x14ac:dyDescent="0.25">
      <c r="C10" s="1277">
        <v>1</v>
      </c>
      <c r="D10" s="1248" t="s">
        <v>46</v>
      </c>
      <c r="E10" s="1278">
        <f t="shared" ref="E10" si="0">LARGE(F10:P10,1)+LARGE(F10:P10,2)+LARGE(F10:P10,3)+LARGE(F10:P10,4)+LARGE(F10:P10,5)+LARGE(F10:P10,6)+LARGE(F10:P10,7)+LARGE(F10:P10,8)</f>
        <v>425.6</v>
      </c>
      <c r="F10" s="1251">
        <v>57.9</v>
      </c>
      <c r="G10" s="1252">
        <v>46.300000000000004</v>
      </c>
      <c r="H10" s="1252">
        <v>50.4</v>
      </c>
      <c r="I10" s="1252">
        <v>51.300000000000004</v>
      </c>
      <c r="J10" s="1252">
        <v>57.5</v>
      </c>
      <c r="K10" s="1252">
        <v>57.2</v>
      </c>
      <c r="L10" s="1293">
        <v>0</v>
      </c>
      <c r="M10" s="1293">
        <v>0</v>
      </c>
      <c r="N10" s="1252">
        <v>51</v>
      </c>
      <c r="O10" s="1252">
        <v>47.6</v>
      </c>
      <c r="P10" s="1275">
        <v>52.7</v>
      </c>
    </row>
    <row r="11" spans="3:17" s="1058" customFormat="1" ht="20.100000000000001" customHeight="1" x14ac:dyDescent="0.25">
      <c r="C11" s="1283">
        <v>2</v>
      </c>
      <c r="D11" s="1304" t="s">
        <v>50</v>
      </c>
      <c r="E11" s="1285">
        <f t="shared" ref="E11:E33" si="1">LARGE(F11:P11,1)+LARGE(F11:P11,2)+LARGE(F11:P11,3)+LARGE(F11:P11,4)+LARGE(F11:P11,5)+LARGE(F11:P11,6)+LARGE(F11:P11,7)+LARGE(F11:P11,8)</f>
        <v>410.5</v>
      </c>
      <c r="F11" s="1286">
        <v>47.300000000000004</v>
      </c>
      <c r="G11" s="1287">
        <v>41.2</v>
      </c>
      <c r="H11" s="1287">
        <v>48.4</v>
      </c>
      <c r="I11" s="1287">
        <v>54.800000000000004</v>
      </c>
      <c r="J11" s="1293">
        <v>0</v>
      </c>
      <c r="K11" s="1293">
        <v>0</v>
      </c>
      <c r="L11" s="1287">
        <v>48.800000000000004</v>
      </c>
      <c r="M11" s="1287">
        <v>53.5</v>
      </c>
      <c r="N11" s="1287">
        <v>60.3</v>
      </c>
      <c r="O11" s="1287">
        <v>51.4</v>
      </c>
      <c r="P11" s="1288">
        <v>46</v>
      </c>
      <c r="Q11" s="1057"/>
    </row>
    <row r="12" spans="3:17" s="1061" customFormat="1" ht="20.100000000000001" customHeight="1" x14ac:dyDescent="0.25">
      <c r="C12" s="1277">
        <v>3</v>
      </c>
      <c r="D12" s="1248" t="s">
        <v>10</v>
      </c>
      <c r="E12" s="1278">
        <f t="shared" si="1"/>
        <v>398.80000000000007</v>
      </c>
      <c r="F12" s="1251">
        <v>41.9</v>
      </c>
      <c r="G12" s="1252">
        <v>52.4</v>
      </c>
      <c r="H12" s="1293">
        <v>0</v>
      </c>
      <c r="I12" s="1252">
        <v>48.5</v>
      </c>
      <c r="J12" s="1252">
        <v>47.6</v>
      </c>
      <c r="K12" s="1252">
        <v>54.7</v>
      </c>
      <c r="L12" s="1252">
        <v>38.700000000000003</v>
      </c>
      <c r="M12" s="1252">
        <v>49.1</v>
      </c>
      <c r="N12" s="1252">
        <v>45.6</v>
      </c>
      <c r="O12" s="1252">
        <v>53.9</v>
      </c>
      <c r="P12" s="1275">
        <v>47</v>
      </c>
      <c r="Q12" s="1060"/>
    </row>
    <row r="13" spans="3:17" s="1058" customFormat="1" ht="20.100000000000001" customHeight="1" x14ac:dyDescent="0.25">
      <c r="C13" s="1283">
        <v>4</v>
      </c>
      <c r="D13" s="1284" t="s">
        <v>8</v>
      </c>
      <c r="E13" s="1285">
        <f t="shared" si="1"/>
        <v>398.29999999999995</v>
      </c>
      <c r="F13" s="1286">
        <v>50.5</v>
      </c>
      <c r="G13" s="1287">
        <v>40.200000000000003</v>
      </c>
      <c r="H13" s="1287">
        <v>53.5</v>
      </c>
      <c r="I13" s="1287">
        <v>47.7</v>
      </c>
      <c r="J13" s="1287">
        <v>47.2</v>
      </c>
      <c r="K13" s="1287">
        <v>51.9</v>
      </c>
      <c r="L13" s="1287">
        <v>52</v>
      </c>
      <c r="M13" s="1287">
        <v>45.7</v>
      </c>
      <c r="N13" s="1294">
        <v>0</v>
      </c>
      <c r="O13" s="1294">
        <v>0</v>
      </c>
      <c r="P13" s="1288">
        <v>49.8</v>
      </c>
    </row>
    <row r="14" spans="3:17" s="1059" customFormat="1" ht="20.100000000000001" customHeight="1" x14ac:dyDescent="0.25">
      <c r="C14" s="1277">
        <v>5</v>
      </c>
      <c r="D14" s="1249" t="s">
        <v>14</v>
      </c>
      <c r="E14" s="1278">
        <f t="shared" si="1"/>
        <v>383.7</v>
      </c>
      <c r="F14" s="1251">
        <v>43.5</v>
      </c>
      <c r="G14" s="1252">
        <v>37.6</v>
      </c>
      <c r="H14" s="1252">
        <v>44</v>
      </c>
      <c r="I14" s="1252">
        <v>48.2</v>
      </c>
      <c r="J14" s="1252">
        <v>47.2</v>
      </c>
      <c r="K14" s="1252">
        <v>44.800000000000004</v>
      </c>
      <c r="L14" s="1252">
        <v>48.800000000000004</v>
      </c>
      <c r="M14" s="1252">
        <v>54.7</v>
      </c>
      <c r="N14" s="1252">
        <v>47.9</v>
      </c>
      <c r="O14" s="1252">
        <v>48.1</v>
      </c>
      <c r="P14" s="1275">
        <v>43.2</v>
      </c>
      <c r="Q14" s="1058"/>
    </row>
    <row r="15" spans="3:17" s="1059" customFormat="1" ht="20.100000000000001" customHeight="1" x14ac:dyDescent="0.25">
      <c r="C15" s="1283">
        <v>6</v>
      </c>
      <c r="D15" s="1284" t="s">
        <v>9</v>
      </c>
      <c r="E15" s="1285">
        <f t="shared" si="1"/>
        <v>373.90000000000003</v>
      </c>
      <c r="F15" s="1286">
        <v>43.6</v>
      </c>
      <c r="G15" s="1287">
        <v>49.5</v>
      </c>
      <c r="H15" s="1287">
        <v>43.300000000000004</v>
      </c>
      <c r="I15" s="1287">
        <v>44</v>
      </c>
      <c r="J15" s="1287">
        <v>46.7</v>
      </c>
      <c r="K15" s="1293">
        <v>0</v>
      </c>
      <c r="L15" s="1293">
        <v>0</v>
      </c>
      <c r="M15" s="1287">
        <v>48.1</v>
      </c>
      <c r="N15" s="1287">
        <v>45.4</v>
      </c>
      <c r="O15" s="1287">
        <v>51.8</v>
      </c>
      <c r="P15" s="1288">
        <v>44.8</v>
      </c>
    </row>
    <row r="16" spans="3:17" s="1059" customFormat="1" ht="20.100000000000001" customHeight="1" x14ac:dyDescent="0.25">
      <c r="C16" s="1277">
        <v>7</v>
      </c>
      <c r="D16" s="1249" t="s">
        <v>36</v>
      </c>
      <c r="E16" s="1278">
        <f t="shared" si="1"/>
        <v>348</v>
      </c>
      <c r="F16" s="1251">
        <v>45.5</v>
      </c>
      <c r="G16" s="1252">
        <v>38.9</v>
      </c>
      <c r="H16" s="1252">
        <v>41.6</v>
      </c>
      <c r="I16" s="1252">
        <v>37.6</v>
      </c>
      <c r="J16" s="1252">
        <v>42.300000000000004</v>
      </c>
      <c r="K16" s="1252">
        <v>47.6</v>
      </c>
      <c r="L16" s="1293">
        <v>0</v>
      </c>
      <c r="M16" s="1293">
        <v>0</v>
      </c>
      <c r="N16" s="1294">
        <v>0</v>
      </c>
      <c r="O16" s="1252">
        <v>46.9</v>
      </c>
      <c r="P16" s="1275">
        <v>47.6</v>
      </c>
    </row>
    <row r="17" spans="3:16" s="1059" customFormat="1" ht="20.100000000000001" customHeight="1" x14ac:dyDescent="0.25">
      <c r="C17" s="1283">
        <v>8</v>
      </c>
      <c r="D17" s="1284" t="s">
        <v>485</v>
      </c>
      <c r="E17" s="1285">
        <f t="shared" si="1"/>
        <v>345</v>
      </c>
      <c r="F17" s="1295">
        <v>0</v>
      </c>
      <c r="G17" s="1287">
        <v>47.4</v>
      </c>
      <c r="H17" s="1287">
        <v>55.800000000000004</v>
      </c>
      <c r="I17" s="1293">
        <v>0</v>
      </c>
      <c r="J17" s="1287">
        <v>43</v>
      </c>
      <c r="K17" s="1287">
        <v>47</v>
      </c>
      <c r="L17" s="1287">
        <v>56.800000000000004</v>
      </c>
      <c r="M17" s="1293">
        <v>0</v>
      </c>
      <c r="N17" s="1287">
        <v>44.6</v>
      </c>
      <c r="O17" s="1287">
        <v>50.4</v>
      </c>
      <c r="P17" s="1320">
        <v>0</v>
      </c>
    </row>
    <row r="18" spans="3:16" s="1059" customFormat="1" ht="20.100000000000001" customHeight="1" x14ac:dyDescent="0.25">
      <c r="C18" s="1277">
        <v>9</v>
      </c>
      <c r="D18" s="1249" t="s">
        <v>44</v>
      </c>
      <c r="E18" s="1278">
        <f t="shared" si="1"/>
        <v>341.90000000000003</v>
      </c>
      <c r="F18" s="1251">
        <v>50.300000000000004</v>
      </c>
      <c r="G18" s="1293">
        <v>0</v>
      </c>
      <c r="H18" s="1252">
        <v>46</v>
      </c>
      <c r="I18" s="1252">
        <v>50.7</v>
      </c>
      <c r="J18" s="1252">
        <v>47</v>
      </c>
      <c r="K18" s="1293">
        <v>0</v>
      </c>
      <c r="L18" s="1252">
        <v>49.9</v>
      </c>
      <c r="M18" s="1252">
        <v>52.2</v>
      </c>
      <c r="N18" s="1294">
        <v>0</v>
      </c>
      <c r="O18" s="1252">
        <v>45.8</v>
      </c>
      <c r="P18" s="1320">
        <v>0</v>
      </c>
    </row>
    <row r="19" spans="3:16" s="1059" customFormat="1" ht="20.100000000000001" customHeight="1" x14ac:dyDescent="0.25">
      <c r="C19" s="1283">
        <v>10</v>
      </c>
      <c r="D19" s="1284" t="s">
        <v>473</v>
      </c>
      <c r="E19" s="1285">
        <f t="shared" si="1"/>
        <v>339.09999999999997</v>
      </c>
      <c r="F19" s="1286">
        <v>45.7</v>
      </c>
      <c r="G19" s="1293">
        <v>0</v>
      </c>
      <c r="H19" s="1287">
        <v>45.9</v>
      </c>
      <c r="I19" s="1287">
        <v>50.300000000000004</v>
      </c>
      <c r="J19" s="1293">
        <v>0</v>
      </c>
      <c r="K19" s="1293">
        <v>0</v>
      </c>
      <c r="L19" s="1287">
        <v>42.9</v>
      </c>
      <c r="M19" s="1287">
        <v>57.6</v>
      </c>
      <c r="N19" s="1294">
        <v>0</v>
      </c>
      <c r="O19" s="1287">
        <v>48.8</v>
      </c>
      <c r="P19" s="1288">
        <v>47.9</v>
      </c>
    </row>
    <row r="20" spans="3:16" s="1059" customFormat="1" ht="20.100000000000001" customHeight="1" x14ac:dyDescent="0.25">
      <c r="C20" s="1277">
        <v>11</v>
      </c>
      <c r="D20" s="1250" t="s">
        <v>138</v>
      </c>
      <c r="E20" s="1278">
        <f t="shared" si="1"/>
        <v>310.70000000000005</v>
      </c>
      <c r="F20" s="1251">
        <v>39.5</v>
      </c>
      <c r="G20" s="1252">
        <v>50.4</v>
      </c>
      <c r="H20" s="1293">
        <v>0</v>
      </c>
      <c r="I20" s="1293">
        <v>0</v>
      </c>
      <c r="J20" s="1252">
        <v>42.9</v>
      </c>
      <c r="K20" s="1252">
        <v>50.1</v>
      </c>
      <c r="L20" s="1293">
        <v>0</v>
      </c>
      <c r="M20" s="1293">
        <v>0</v>
      </c>
      <c r="N20" s="1252">
        <v>44.6</v>
      </c>
      <c r="O20" s="1252">
        <v>43.2</v>
      </c>
      <c r="P20" s="1275">
        <v>40</v>
      </c>
    </row>
    <row r="21" spans="3:16" s="1059" customFormat="1" ht="20.100000000000001" customHeight="1" x14ac:dyDescent="0.25">
      <c r="C21" s="1283">
        <v>12</v>
      </c>
      <c r="D21" s="1289" t="s">
        <v>474</v>
      </c>
      <c r="E21" s="1285">
        <f t="shared" si="1"/>
        <v>274.2</v>
      </c>
      <c r="F21" s="1286">
        <v>40.800000000000004</v>
      </c>
      <c r="G21" s="1287">
        <v>42.2</v>
      </c>
      <c r="H21" s="1287">
        <v>33.800000000000004</v>
      </c>
      <c r="I21" s="1287">
        <v>43</v>
      </c>
      <c r="J21" s="1287">
        <v>36.700000000000003</v>
      </c>
      <c r="K21" s="1293">
        <v>0</v>
      </c>
      <c r="L21" s="1293">
        <v>0</v>
      </c>
      <c r="M21" s="1293">
        <v>0</v>
      </c>
      <c r="N21" s="1294">
        <v>0</v>
      </c>
      <c r="O21" s="1287">
        <v>37.299999999999997</v>
      </c>
      <c r="P21" s="1288">
        <v>40.4</v>
      </c>
    </row>
    <row r="22" spans="3:16" s="1059" customFormat="1" ht="20.100000000000001" customHeight="1" x14ac:dyDescent="0.25">
      <c r="C22" s="1277">
        <v>13</v>
      </c>
      <c r="D22" s="1250" t="s">
        <v>490</v>
      </c>
      <c r="E22" s="1278">
        <f t="shared" si="1"/>
        <v>263</v>
      </c>
      <c r="F22" s="1295">
        <v>0</v>
      </c>
      <c r="G22" s="1293">
        <v>0</v>
      </c>
      <c r="H22" s="1293">
        <v>0</v>
      </c>
      <c r="I22" s="1252">
        <v>43.9</v>
      </c>
      <c r="J22" s="1252">
        <v>45.300000000000004</v>
      </c>
      <c r="K22" s="1293">
        <v>0</v>
      </c>
      <c r="L22" s="1293">
        <v>0</v>
      </c>
      <c r="M22" s="1252">
        <v>42.4</v>
      </c>
      <c r="N22" s="1252">
        <v>41.5</v>
      </c>
      <c r="O22" s="1252">
        <v>45.7</v>
      </c>
      <c r="P22" s="1275">
        <v>44.2</v>
      </c>
    </row>
    <row r="23" spans="3:16" s="1059" customFormat="1" ht="20.100000000000001" customHeight="1" x14ac:dyDescent="0.25">
      <c r="C23" s="1283">
        <v>14</v>
      </c>
      <c r="D23" s="1289" t="s">
        <v>491</v>
      </c>
      <c r="E23" s="1285">
        <f t="shared" si="1"/>
        <v>243.6</v>
      </c>
      <c r="F23" s="1295">
        <v>0</v>
      </c>
      <c r="G23" s="1293">
        <v>0</v>
      </c>
      <c r="H23" s="1293">
        <v>0</v>
      </c>
      <c r="I23" s="1287">
        <v>42</v>
      </c>
      <c r="J23" s="1287">
        <v>50.300000000000004</v>
      </c>
      <c r="K23" s="1293">
        <v>0</v>
      </c>
      <c r="L23" s="1293">
        <v>0</v>
      </c>
      <c r="M23" s="1287">
        <v>48.6</v>
      </c>
      <c r="N23" s="1294">
        <v>0</v>
      </c>
      <c r="O23" s="1287">
        <v>58.6</v>
      </c>
      <c r="P23" s="1288">
        <v>44.1</v>
      </c>
    </row>
    <row r="24" spans="3:16" s="1059" customFormat="1" ht="20.100000000000001" customHeight="1" x14ac:dyDescent="0.25">
      <c r="C24" s="1277">
        <v>15</v>
      </c>
      <c r="D24" s="1250" t="s">
        <v>492</v>
      </c>
      <c r="E24" s="1278">
        <f t="shared" si="1"/>
        <v>235.5</v>
      </c>
      <c r="F24" s="1295">
        <v>0</v>
      </c>
      <c r="G24" s="1293">
        <v>0</v>
      </c>
      <c r="H24" s="1293">
        <v>0</v>
      </c>
      <c r="I24" s="1252">
        <v>39.9</v>
      </c>
      <c r="J24" s="1252">
        <v>39.6</v>
      </c>
      <c r="K24" s="1252">
        <v>40.1</v>
      </c>
      <c r="L24" s="1252">
        <v>38.9</v>
      </c>
      <c r="M24" s="1293">
        <v>0</v>
      </c>
      <c r="N24" s="1294">
        <v>0</v>
      </c>
      <c r="O24" s="1252">
        <v>41.7</v>
      </c>
      <c r="P24" s="1275">
        <v>35.299999999999997</v>
      </c>
    </row>
    <row r="25" spans="3:16" s="1059" customFormat="1" ht="20.100000000000001" customHeight="1" x14ac:dyDescent="0.25">
      <c r="C25" s="1283">
        <v>16</v>
      </c>
      <c r="D25" s="1284" t="s">
        <v>496</v>
      </c>
      <c r="E25" s="1285">
        <f t="shared" si="1"/>
        <v>225.3</v>
      </c>
      <c r="F25" s="1295">
        <v>0</v>
      </c>
      <c r="G25" s="1293">
        <v>0</v>
      </c>
      <c r="H25" s="1293">
        <v>0</v>
      </c>
      <c r="I25" s="1293">
        <v>0</v>
      </c>
      <c r="J25" s="1287">
        <v>50.300000000000004</v>
      </c>
      <c r="K25" s="1287">
        <v>46.300000000000004</v>
      </c>
      <c r="L25" s="1287">
        <v>47.9</v>
      </c>
      <c r="M25" s="1293">
        <v>0</v>
      </c>
      <c r="N25" s="1287">
        <v>38.799999999999997</v>
      </c>
      <c r="O25" s="1287">
        <v>42</v>
      </c>
      <c r="P25" s="1320">
        <v>0</v>
      </c>
    </row>
    <row r="26" spans="3:16" s="1059" customFormat="1" ht="20.100000000000001" customHeight="1" x14ac:dyDescent="0.25">
      <c r="C26" s="1277">
        <v>17</v>
      </c>
      <c r="D26" s="1249" t="s">
        <v>489</v>
      </c>
      <c r="E26" s="1278">
        <f t="shared" si="1"/>
        <v>190.89999999999998</v>
      </c>
      <c r="F26" s="1295">
        <v>0</v>
      </c>
      <c r="G26" s="1293">
        <v>0</v>
      </c>
      <c r="H26" s="1293">
        <v>0</v>
      </c>
      <c r="I26" s="1252">
        <v>50</v>
      </c>
      <c r="J26" s="1252">
        <v>46.2</v>
      </c>
      <c r="K26" s="1293">
        <v>0</v>
      </c>
      <c r="L26" s="1293">
        <v>0</v>
      </c>
      <c r="M26" s="1252">
        <v>50.5</v>
      </c>
      <c r="N26" s="1294">
        <v>0</v>
      </c>
      <c r="O26" s="1252">
        <v>44.2</v>
      </c>
      <c r="P26" s="1320">
        <v>0</v>
      </c>
    </row>
    <row r="27" spans="3:16" s="1059" customFormat="1" ht="20.100000000000001" customHeight="1" x14ac:dyDescent="0.25">
      <c r="C27" s="1283">
        <v>18</v>
      </c>
      <c r="D27" s="1284" t="s">
        <v>503</v>
      </c>
      <c r="E27" s="1285">
        <f t="shared" si="1"/>
        <v>185.60000000000002</v>
      </c>
      <c r="F27" s="1295">
        <v>0</v>
      </c>
      <c r="G27" s="1293">
        <v>0</v>
      </c>
      <c r="H27" s="1293">
        <v>0</v>
      </c>
      <c r="I27" s="1293">
        <v>0</v>
      </c>
      <c r="J27" s="1293">
        <v>0</v>
      </c>
      <c r="K27" s="1293">
        <v>0</v>
      </c>
      <c r="L27" s="1287">
        <v>47</v>
      </c>
      <c r="M27" s="1293">
        <v>0</v>
      </c>
      <c r="N27" s="1287">
        <v>45.7</v>
      </c>
      <c r="O27" s="1287">
        <v>45</v>
      </c>
      <c r="P27" s="1288">
        <v>47.9</v>
      </c>
    </row>
    <row r="28" spans="3:16" s="1059" customFormat="1" ht="20.100000000000001" customHeight="1" x14ac:dyDescent="0.25">
      <c r="C28" s="1277">
        <v>19</v>
      </c>
      <c r="D28" s="1249" t="s">
        <v>499</v>
      </c>
      <c r="E28" s="1278">
        <f t="shared" si="1"/>
        <v>155.6</v>
      </c>
      <c r="F28" s="1295">
        <v>0</v>
      </c>
      <c r="G28" s="1293">
        <v>0</v>
      </c>
      <c r="H28" s="1293">
        <v>0</v>
      </c>
      <c r="I28" s="1293">
        <v>0</v>
      </c>
      <c r="J28" s="1293">
        <v>0</v>
      </c>
      <c r="K28" s="1252">
        <v>37.4</v>
      </c>
      <c r="L28" s="1293">
        <v>0</v>
      </c>
      <c r="M28" s="1293">
        <v>0</v>
      </c>
      <c r="N28" s="1252">
        <v>36</v>
      </c>
      <c r="O28" s="1252">
        <v>45.1</v>
      </c>
      <c r="P28" s="1275">
        <v>37.1</v>
      </c>
    </row>
    <row r="29" spans="3:16" s="1059" customFormat="1" ht="20.100000000000001" customHeight="1" x14ac:dyDescent="0.25">
      <c r="C29" s="1283">
        <v>20</v>
      </c>
      <c r="D29" s="1284" t="s">
        <v>66</v>
      </c>
      <c r="E29" s="1285">
        <f t="shared" si="1"/>
        <v>138.5</v>
      </c>
      <c r="F29" s="1295">
        <v>0</v>
      </c>
      <c r="G29" s="1287">
        <v>42.1</v>
      </c>
      <c r="H29" s="1287">
        <v>45.9</v>
      </c>
      <c r="I29" s="1293">
        <v>0</v>
      </c>
      <c r="J29" s="1287">
        <v>50.5</v>
      </c>
      <c r="K29" s="1293">
        <v>0</v>
      </c>
      <c r="L29" s="1293">
        <v>0</v>
      </c>
      <c r="M29" s="1293">
        <v>0</v>
      </c>
      <c r="N29" s="1294">
        <v>0</v>
      </c>
      <c r="O29" s="1293">
        <v>0</v>
      </c>
      <c r="P29" s="1320">
        <v>0</v>
      </c>
    </row>
    <row r="30" spans="3:16" s="1059" customFormat="1" ht="20.100000000000001" customHeight="1" x14ac:dyDescent="0.25">
      <c r="C30" s="1277">
        <v>21</v>
      </c>
      <c r="D30" s="1249" t="s">
        <v>480</v>
      </c>
      <c r="E30" s="1278">
        <f t="shared" si="1"/>
        <v>132.20000000000002</v>
      </c>
      <c r="F30" s="1251">
        <v>42.9</v>
      </c>
      <c r="G30" s="1252">
        <v>43.6</v>
      </c>
      <c r="H30" s="1293">
        <v>0</v>
      </c>
      <c r="I30" s="1293">
        <v>0</v>
      </c>
      <c r="J30" s="1252">
        <v>45.7</v>
      </c>
      <c r="K30" s="1293">
        <v>0</v>
      </c>
      <c r="L30" s="1293">
        <v>0</v>
      </c>
      <c r="M30" s="1293">
        <v>0</v>
      </c>
      <c r="N30" s="1294">
        <v>0</v>
      </c>
      <c r="O30" s="1293">
        <v>0</v>
      </c>
      <c r="P30" s="1320">
        <v>0</v>
      </c>
    </row>
    <row r="31" spans="3:16" s="1059" customFormat="1" ht="20.100000000000001" customHeight="1" x14ac:dyDescent="0.25">
      <c r="C31" s="1283">
        <v>22</v>
      </c>
      <c r="D31" s="1284" t="s">
        <v>69</v>
      </c>
      <c r="E31" s="1285">
        <f t="shared" si="1"/>
        <v>119.19999999999999</v>
      </c>
      <c r="F31" s="1295">
        <v>0</v>
      </c>
      <c r="G31" s="1293">
        <v>0</v>
      </c>
      <c r="H31" s="1293">
        <v>0</v>
      </c>
      <c r="I31" s="1294">
        <v>0</v>
      </c>
      <c r="J31" s="1294">
        <v>0</v>
      </c>
      <c r="K31" s="1293">
        <v>0</v>
      </c>
      <c r="L31" s="1293">
        <v>0</v>
      </c>
      <c r="M31" s="1293">
        <v>0</v>
      </c>
      <c r="N31" s="1287">
        <v>38.9</v>
      </c>
      <c r="O31" s="1287">
        <v>41.7</v>
      </c>
      <c r="P31" s="1288">
        <v>38.6</v>
      </c>
    </row>
    <row r="32" spans="3:16" s="1059" customFormat="1" ht="20.100000000000001" customHeight="1" x14ac:dyDescent="0.25">
      <c r="C32" s="1277">
        <v>23</v>
      </c>
      <c r="D32" s="1249" t="s">
        <v>586</v>
      </c>
      <c r="E32" s="1278">
        <f t="shared" si="1"/>
        <v>80.5</v>
      </c>
      <c r="F32" s="1295">
        <v>0</v>
      </c>
      <c r="G32" s="1293">
        <v>0</v>
      </c>
      <c r="H32" s="1293">
        <v>0</v>
      </c>
      <c r="I32" s="1293">
        <v>0</v>
      </c>
      <c r="J32" s="1293">
        <v>0</v>
      </c>
      <c r="K32" s="1293">
        <v>0</v>
      </c>
      <c r="L32" s="1252">
        <v>40.6</v>
      </c>
      <c r="M32" s="1252">
        <v>39.9</v>
      </c>
      <c r="N32" s="1294">
        <v>0</v>
      </c>
      <c r="O32" s="1293">
        <v>0</v>
      </c>
      <c r="P32" s="1320">
        <v>0</v>
      </c>
    </row>
    <row r="33" spans="3:16" s="1059" customFormat="1" ht="20.100000000000001" customHeight="1" thickBot="1" x14ac:dyDescent="0.3">
      <c r="C33" s="1322">
        <v>24</v>
      </c>
      <c r="D33" s="1290" t="s">
        <v>493</v>
      </c>
      <c r="E33" s="1291">
        <f t="shared" si="1"/>
        <v>46.400000000000006</v>
      </c>
      <c r="F33" s="1297">
        <v>0</v>
      </c>
      <c r="G33" s="1296">
        <v>0</v>
      </c>
      <c r="H33" s="1296">
        <v>0</v>
      </c>
      <c r="I33" s="1292">
        <v>24.1</v>
      </c>
      <c r="J33" s="1292">
        <v>22.3</v>
      </c>
      <c r="K33" s="1296">
        <v>0</v>
      </c>
      <c r="L33" s="1296">
        <v>0</v>
      </c>
      <c r="M33" s="1296">
        <v>0</v>
      </c>
      <c r="N33" s="1298">
        <v>0</v>
      </c>
      <c r="O33" s="1296">
        <v>0</v>
      </c>
      <c r="P33" s="1321">
        <v>0</v>
      </c>
    </row>
    <row r="34" spans="3:16" s="999" customFormat="1" x14ac:dyDescent="0.2"/>
    <row r="35" spans="3:16" s="999" customFormat="1" ht="17.25" customHeight="1" x14ac:dyDescent="0.2">
      <c r="C35" s="1890" t="s">
        <v>35</v>
      </c>
      <c r="D35" s="1891"/>
      <c r="E35" s="1892"/>
      <c r="F35" s="1070">
        <v>12</v>
      </c>
      <c r="G35" s="1070">
        <v>12</v>
      </c>
      <c r="H35" s="1070">
        <v>11</v>
      </c>
      <c r="I35" s="1070">
        <v>15</v>
      </c>
      <c r="J35" s="1070">
        <v>18</v>
      </c>
      <c r="K35" s="1070">
        <v>10</v>
      </c>
      <c r="L35" s="1070">
        <v>11</v>
      </c>
      <c r="M35" s="1070">
        <v>11</v>
      </c>
      <c r="N35" s="1070">
        <v>13</v>
      </c>
      <c r="O35" s="1070">
        <v>19</v>
      </c>
      <c r="P35" s="1070">
        <v>16</v>
      </c>
    </row>
    <row r="36" spans="3:16" s="999" customFormat="1" ht="17.25" customHeight="1" x14ac:dyDescent="0.2">
      <c r="C36" s="994"/>
      <c r="D36" s="853"/>
      <c r="E36" s="995"/>
      <c r="F36" s="996"/>
      <c r="G36" s="996"/>
      <c r="H36" s="996"/>
      <c r="I36" s="996"/>
      <c r="J36" s="996"/>
      <c r="K36" s="996"/>
      <c r="L36" s="996"/>
      <c r="M36" s="996"/>
      <c r="N36" s="996"/>
      <c r="O36" s="996"/>
      <c r="P36" s="996"/>
    </row>
    <row r="37" spans="3:16" s="1000" customFormat="1" ht="15.75" x14ac:dyDescent="0.25">
      <c r="C37" s="1894" t="s">
        <v>527</v>
      </c>
      <c r="D37" s="1894"/>
      <c r="E37" s="1894"/>
      <c r="F37" s="1894"/>
      <c r="G37" s="1894"/>
      <c r="H37" s="1894"/>
      <c r="I37" s="1894"/>
      <c r="J37" s="1894"/>
      <c r="K37" s="1894"/>
      <c r="L37" s="1894"/>
      <c r="M37" s="1894"/>
      <c r="N37" s="1894"/>
      <c r="O37" s="1894"/>
      <c r="P37" s="1894"/>
    </row>
    <row r="38" spans="3:16" s="1000" customFormat="1" ht="8.1" customHeight="1" x14ac:dyDescent="0.25">
      <c r="E38" s="1001"/>
      <c r="F38" s="1002"/>
      <c r="G38" s="1002"/>
      <c r="H38" s="1002"/>
      <c r="I38" s="1002"/>
      <c r="J38" s="1002"/>
      <c r="K38" s="1002"/>
      <c r="L38" s="1002"/>
      <c r="M38" s="1002"/>
      <c r="N38" s="1002"/>
      <c r="O38" s="1002"/>
      <c r="P38" s="1002"/>
    </row>
    <row r="39" spans="3:16" s="1000" customFormat="1" ht="15.75" x14ac:dyDescent="0.25">
      <c r="C39" s="1003" t="s">
        <v>97</v>
      </c>
      <c r="D39" s="1004" t="s">
        <v>514</v>
      </c>
      <c r="E39" s="1005"/>
      <c r="F39" s="1006"/>
      <c r="G39" s="1006"/>
      <c r="H39" s="1006"/>
      <c r="I39" s="1006"/>
      <c r="J39" s="1006"/>
      <c r="K39" s="1006"/>
      <c r="L39" s="1006"/>
      <c r="M39" s="1006"/>
      <c r="N39" s="1002"/>
      <c r="O39" s="1002"/>
      <c r="P39" s="1002"/>
    </row>
    <row r="40" spans="3:16" s="1000" customFormat="1" ht="15.75" x14ac:dyDescent="0.25">
      <c r="C40" s="1004"/>
      <c r="D40" s="1004" t="s">
        <v>515</v>
      </c>
      <c r="E40" s="1005"/>
      <c r="F40" s="1006"/>
      <c r="G40" s="1006"/>
      <c r="H40" s="1006"/>
      <c r="I40" s="1006"/>
      <c r="J40" s="1006"/>
      <c r="K40" s="1006"/>
      <c r="L40" s="1006"/>
      <c r="M40" s="1006"/>
      <c r="N40" s="1002"/>
      <c r="O40" s="1002"/>
      <c r="P40" s="1002"/>
    </row>
    <row r="41" spans="3:16" s="1000" customFormat="1" ht="15.75" x14ac:dyDescent="0.25">
      <c r="C41" s="1004"/>
      <c r="D41" s="1004" t="s">
        <v>516</v>
      </c>
      <c r="E41" s="1005"/>
      <c r="F41" s="1006"/>
      <c r="G41" s="1006"/>
      <c r="H41" s="1006"/>
      <c r="I41" s="1006"/>
      <c r="J41" s="1006"/>
      <c r="K41" s="1006"/>
      <c r="L41" s="1006"/>
      <c r="M41" s="1006"/>
      <c r="N41" s="1002"/>
      <c r="O41" s="1002"/>
      <c r="P41" s="1002"/>
    </row>
    <row r="42" spans="3:16" s="1000" customFormat="1" ht="15.75" x14ac:dyDescent="0.25">
      <c r="C42" s="1004"/>
      <c r="D42" s="1004" t="s">
        <v>517</v>
      </c>
      <c r="E42" s="1005"/>
      <c r="F42" s="1006"/>
      <c r="G42" s="1006"/>
      <c r="H42" s="1006"/>
      <c r="I42" s="1006"/>
      <c r="J42" s="1006"/>
      <c r="K42" s="1006"/>
      <c r="L42" s="1006"/>
      <c r="M42" s="1006"/>
      <c r="N42" s="1002"/>
      <c r="O42" s="1002"/>
      <c r="P42" s="1002"/>
    </row>
    <row r="43" spans="3:16" s="1000" customFormat="1" ht="15.75" x14ac:dyDescent="0.25">
      <c r="C43" s="1004"/>
      <c r="D43" s="1004" t="s">
        <v>518</v>
      </c>
      <c r="E43" s="1005"/>
      <c r="F43" s="1006"/>
      <c r="G43" s="1006"/>
      <c r="H43" s="1006"/>
      <c r="I43" s="1006"/>
      <c r="J43" s="1006"/>
      <c r="K43" s="1006"/>
      <c r="L43" s="1006"/>
      <c r="M43" s="1006"/>
      <c r="N43" s="1002"/>
      <c r="O43" s="1002"/>
      <c r="P43" s="1002"/>
    </row>
    <row r="44" spans="3:16" s="1000" customFormat="1" ht="15.75" x14ac:dyDescent="0.25">
      <c r="C44" s="1004"/>
      <c r="D44" s="1004" t="s">
        <v>519</v>
      </c>
      <c r="E44" s="1005"/>
      <c r="F44" s="1006"/>
      <c r="G44" s="1006"/>
      <c r="H44" s="1006"/>
      <c r="I44" s="1006"/>
      <c r="J44" s="1006"/>
      <c r="K44" s="1006"/>
      <c r="L44" s="1006"/>
      <c r="M44" s="1006"/>
      <c r="N44" s="1002"/>
      <c r="O44" s="1002"/>
      <c r="P44" s="1002"/>
    </row>
    <row r="45" spans="3:16" s="1000" customFormat="1" ht="15.75" x14ac:dyDescent="0.25">
      <c r="C45" s="1004"/>
      <c r="D45" s="1004" t="s">
        <v>520</v>
      </c>
      <c r="E45" s="1005"/>
      <c r="F45" s="1006"/>
      <c r="G45" s="1006"/>
      <c r="H45" s="1006"/>
      <c r="I45" s="1006"/>
      <c r="J45" s="1006"/>
      <c r="K45" s="1006"/>
      <c r="L45" s="1006"/>
      <c r="M45" s="1006"/>
      <c r="N45" s="1002"/>
      <c r="O45" s="1002"/>
      <c r="P45" s="1002"/>
    </row>
    <row r="46" spans="3:16" s="1000" customFormat="1" ht="15.75" x14ac:dyDescent="0.25">
      <c r="C46" s="1004"/>
      <c r="D46" s="1004" t="s">
        <v>521</v>
      </c>
      <c r="E46" s="1005"/>
      <c r="F46" s="1006"/>
      <c r="G46" s="1006"/>
      <c r="H46" s="1006"/>
      <c r="I46" s="1006"/>
      <c r="J46" s="1006"/>
      <c r="K46" s="1006"/>
      <c r="L46" s="1006"/>
      <c r="M46" s="1006"/>
      <c r="N46" s="1002"/>
      <c r="O46" s="1002"/>
      <c r="P46" s="1002"/>
    </row>
    <row r="47" spans="3:16" s="1000" customFormat="1" ht="15.75" x14ac:dyDescent="0.25">
      <c r="C47" s="1004"/>
      <c r="D47" s="1004" t="s">
        <v>522</v>
      </c>
      <c r="E47" s="1005"/>
      <c r="F47" s="1006"/>
      <c r="G47" s="1006"/>
      <c r="H47" s="1006"/>
      <c r="I47" s="1006"/>
      <c r="J47" s="1006"/>
      <c r="K47" s="1006"/>
      <c r="L47" s="1006"/>
      <c r="M47" s="1006"/>
      <c r="N47" s="1002"/>
      <c r="O47" s="1002"/>
      <c r="P47" s="1002"/>
    </row>
    <row r="48" spans="3:16" s="1000" customFormat="1" ht="15.75" x14ac:dyDescent="0.25">
      <c r="C48" s="1004"/>
      <c r="D48" s="1004" t="s">
        <v>523</v>
      </c>
      <c r="E48" s="1005"/>
      <c r="F48" s="1006"/>
      <c r="G48" s="1006"/>
      <c r="H48" s="1006"/>
      <c r="I48" s="1006"/>
      <c r="J48" s="1006"/>
      <c r="K48" s="1006"/>
      <c r="L48" s="1006"/>
      <c r="M48" s="1006"/>
      <c r="N48" s="1002"/>
      <c r="O48" s="1002"/>
      <c r="P48" s="1002"/>
    </row>
    <row r="49" spans="3:16" s="1000" customFormat="1" ht="15.75" x14ac:dyDescent="0.25">
      <c r="C49" s="1004"/>
      <c r="D49" s="1004" t="s">
        <v>524</v>
      </c>
      <c r="E49" s="1005"/>
      <c r="F49" s="1006"/>
      <c r="G49" s="1006"/>
      <c r="H49" s="1006"/>
      <c r="I49" s="1006"/>
      <c r="J49" s="1006"/>
      <c r="K49" s="1006"/>
      <c r="L49" s="1006"/>
      <c r="M49" s="1006"/>
      <c r="N49" s="1002"/>
      <c r="O49" s="1002"/>
      <c r="P49" s="1002"/>
    </row>
    <row r="50" spans="3:16" s="1000" customFormat="1" ht="15.75" x14ac:dyDescent="0.25">
      <c r="C50" s="1004"/>
      <c r="D50" s="1004" t="s">
        <v>525</v>
      </c>
      <c r="E50" s="1005"/>
      <c r="F50" s="1006"/>
      <c r="G50" s="1006"/>
      <c r="H50" s="1006"/>
      <c r="I50" s="1006"/>
      <c r="J50" s="1006"/>
      <c r="K50" s="1006"/>
      <c r="L50" s="1006"/>
      <c r="M50" s="1006"/>
      <c r="N50" s="1002"/>
      <c r="O50" s="1002"/>
      <c r="P50" s="1002"/>
    </row>
    <row r="51" spans="3:16" s="1000" customFormat="1" ht="15.75" x14ac:dyDescent="0.25">
      <c r="C51" s="1004"/>
      <c r="D51" s="1004" t="s">
        <v>526</v>
      </c>
      <c r="E51" s="1005"/>
      <c r="F51" s="1006"/>
      <c r="G51" s="1006"/>
      <c r="H51" s="1006"/>
      <c r="I51" s="1006"/>
      <c r="J51" s="1006"/>
      <c r="K51" s="1006"/>
      <c r="L51" s="1006"/>
      <c r="M51" s="1006"/>
      <c r="N51" s="1002"/>
      <c r="O51" s="1002"/>
      <c r="P51" s="1002"/>
    </row>
  </sheetData>
  <sortState ref="D12:P34">
    <sortCondition descending="1" ref="E11"/>
  </sortState>
  <mergeCells count="10">
    <mergeCell ref="C35:E35"/>
    <mergeCell ref="C5:P5"/>
    <mergeCell ref="C37:P37"/>
    <mergeCell ref="C2:P2"/>
    <mergeCell ref="C3:P3"/>
    <mergeCell ref="C4:P4"/>
    <mergeCell ref="C7:C9"/>
    <mergeCell ref="D7:D9"/>
    <mergeCell ref="E7:E9"/>
    <mergeCell ref="F7:P7"/>
  </mergeCells>
  <conditionalFormatting sqref="L35:P35 M12:P12 E10:E19 P11">
    <cfRule type="cellIs" dxfId="708" priority="267" stopIfTrue="1" operator="lessThanOrEqual">
      <formula>0</formula>
    </cfRule>
  </conditionalFormatting>
  <conditionalFormatting sqref="F35">
    <cfRule type="cellIs" dxfId="707" priority="266" stopIfTrue="1" operator="lessThanOrEqual">
      <formula>0</formula>
    </cfRule>
  </conditionalFormatting>
  <conditionalFormatting sqref="E20:E21">
    <cfRule type="cellIs" dxfId="706" priority="238" stopIfTrue="1" operator="lessThanOrEqual">
      <formula>0</formula>
    </cfRule>
  </conditionalFormatting>
  <conditionalFormatting sqref="E22">
    <cfRule type="cellIs" dxfId="705" priority="232" stopIfTrue="1" operator="lessThanOrEqual">
      <formula>0</formula>
    </cfRule>
  </conditionalFormatting>
  <conditionalFormatting sqref="E25">
    <cfRule type="cellIs" dxfId="704" priority="215" stopIfTrue="1" operator="lessThanOrEqual">
      <formula>0</formula>
    </cfRule>
  </conditionalFormatting>
  <conditionalFormatting sqref="E23">
    <cfRule type="cellIs" dxfId="703" priority="226" stopIfTrue="1" operator="lessThanOrEqual">
      <formula>0</formula>
    </cfRule>
  </conditionalFormatting>
  <conditionalFormatting sqref="E24">
    <cfRule type="cellIs" dxfId="702" priority="220" stopIfTrue="1" operator="lessThanOrEqual">
      <formula>0</formula>
    </cfRule>
  </conditionalFormatting>
  <conditionalFormatting sqref="E26">
    <cfRule type="cellIs" dxfId="701" priority="191" stopIfTrue="1" operator="lessThanOrEqual">
      <formula>0</formula>
    </cfRule>
  </conditionalFormatting>
  <conditionalFormatting sqref="E28">
    <cfRule type="cellIs" dxfId="700" priority="210" stopIfTrue="1" operator="lessThanOrEqual">
      <formula>0</formula>
    </cfRule>
  </conditionalFormatting>
  <conditionalFormatting sqref="E27">
    <cfRule type="cellIs" dxfId="699" priority="155" stopIfTrue="1" operator="lessThanOrEqual">
      <formula>0</formula>
    </cfRule>
  </conditionalFormatting>
  <conditionalFormatting sqref="E29">
    <cfRule type="cellIs" dxfId="698" priority="151" stopIfTrue="1" operator="lessThanOrEqual">
      <formula>0</formula>
    </cfRule>
  </conditionalFormatting>
  <conditionalFormatting sqref="E33">
    <cfRule type="cellIs" dxfId="697" priority="144" stopIfTrue="1" operator="lessThanOrEqual">
      <formula>0</formula>
    </cfRule>
  </conditionalFormatting>
  <conditionalFormatting sqref="M10:P10 M13:P13">
    <cfRule type="cellIs" dxfId="696" priority="118" stopIfTrue="1" operator="lessThanOrEqual">
      <formula>0</formula>
    </cfRule>
  </conditionalFormatting>
  <conditionalFormatting sqref="M32:P32">
    <cfRule type="cellIs" dxfId="695" priority="90" stopIfTrue="1" operator="lessThanOrEqual">
      <formula>0</formula>
    </cfRule>
  </conditionalFormatting>
  <conditionalFormatting sqref="M33:P33 M14:P19 M21:P29 N20:P20">
    <cfRule type="cellIs" dxfId="694" priority="117" stopIfTrue="1" operator="lessThanOrEqual">
      <formula>0</formula>
    </cfRule>
  </conditionalFormatting>
  <conditionalFormatting sqref="E31">
    <cfRule type="cellIs" dxfId="693" priority="99" stopIfTrue="1" operator="lessThanOrEqual">
      <formula>0</formula>
    </cfRule>
  </conditionalFormatting>
  <conditionalFormatting sqref="M31:P31">
    <cfRule type="cellIs" dxfId="692" priority="98" stopIfTrue="1" operator="lessThanOrEqual">
      <formula>0</formula>
    </cfRule>
  </conditionalFormatting>
  <conditionalFormatting sqref="E32">
    <cfRule type="cellIs" dxfId="691" priority="91" stopIfTrue="1" operator="lessThanOrEqual">
      <formula>0</formula>
    </cfRule>
  </conditionalFormatting>
  <conditionalFormatting sqref="F10:K10">
    <cfRule type="cellIs" dxfId="690" priority="78" stopIfTrue="1" operator="lessThanOrEqual">
      <formula>0</formula>
    </cfRule>
  </conditionalFormatting>
  <conditionalFormatting sqref="F12:L12">
    <cfRule type="cellIs" dxfId="689" priority="77" stopIfTrue="1" operator="lessThanOrEqual">
      <formula>0</formula>
    </cfRule>
  </conditionalFormatting>
  <conditionalFormatting sqref="F13:G13">
    <cfRule type="cellIs" dxfId="688" priority="76" stopIfTrue="1" operator="lessThanOrEqual">
      <formula>0</formula>
    </cfRule>
  </conditionalFormatting>
  <conditionalFormatting sqref="I13:L13">
    <cfRule type="cellIs" dxfId="687" priority="75" stopIfTrue="1" operator="lessThanOrEqual">
      <formula>0</formula>
    </cfRule>
  </conditionalFormatting>
  <conditionalFormatting sqref="F14:K14">
    <cfRule type="cellIs" dxfId="686" priority="74" stopIfTrue="1" operator="lessThanOrEqual">
      <formula>0</formula>
    </cfRule>
  </conditionalFormatting>
  <conditionalFormatting sqref="G15:H15">
    <cfRule type="cellIs" dxfId="685" priority="73" stopIfTrue="1" operator="lessThanOrEqual">
      <formula>0</formula>
    </cfRule>
  </conditionalFormatting>
  <conditionalFormatting sqref="J15:L15">
    <cfRule type="cellIs" dxfId="684" priority="72" stopIfTrue="1" operator="lessThanOrEqual">
      <formula>0</formula>
    </cfRule>
  </conditionalFormatting>
  <conditionalFormatting sqref="L16 H16:J16 F16">
    <cfRule type="cellIs" dxfId="683" priority="71" stopIfTrue="1" operator="lessThanOrEqual">
      <formula>0</formula>
    </cfRule>
  </conditionalFormatting>
  <conditionalFormatting sqref="F18:J19 L17 F17:I17">
    <cfRule type="cellIs" dxfId="682" priority="70" stopIfTrue="1" operator="lessThanOrEqual">
      <formula>0</formula>
    </cfRule>
  </conditionalFormatting>
  <conditionalFormatting sqref="K33 L31:L32 I26:I29 J24:J29 F25:G25 G24:H24 J23:L23 I22:L22 J21:K21 F21:G21 L20 H20:I20 F20">
    <cfRule type="cellIs" dxfId="681" priority="69" stopIfTrue="1" operator="lessThanOrEqual">
      <formula>0</formula>
    </cfRule>
  </conditionalFormatting>
  <conditionalFormatting sqref="E7 F9:P9">
    <cfRule type="cellIs" dxfId="680" priority="68" stopIfTrue="1" operator="lessThanOrEqual">
      <formula>0</formula>
    </cfRule>
  </conditionalFormatting>
  <conditionalFormatting sqref="L10">
    <cfRule type="cellIs" dxfId="679" priority="66" stopIfTrue="1" operator="lessThanOrEqual">
      <formula>0</formula>
    </cfRule>
  </conditionalFormatting>
  <conditionalFormatting sqref="L14">
    <cfRule type="cellIs" dxfId="678" priority="34" stopIfTrue="1" operator="lessThanOrEqual">
      <formula>0</formula>
    </cfRule>
  </conditionalFormatting>
  <conditionalFormatting sqref="H13">
    <cfRule type="cellIs" dxfId="677" priority="33" stopIfTrue="1" operator="lessThanOrEqual">
      <formula>0</formula>
    </cfRule>
  </conditionalFormatting>
  <conditionalFormatting sqref="I15">
    <cfRule type="cellIs" dxfId="676" priority="32" stopIfTrue="1" operator="lessThanOrEqual">
      <formula>0</formula>
    </cfRule>
  </conditionalFormatting>
  <conditionalFormatting sqref="F15">
    <cfRule type="cellIs" dxfId="675" priority="31" stopIfTrue="1" operator="lessThanOrEqual">
      <formula>0</formula>
    </cfRule>
  </conditionalFormatting>
  <conditionalFormatting sqref="G16">
    <cfRule type="cellIs" dxfId="674" priority="30" stopIfTrue="1" operator="lessThanOrEqual">
      <formula>0</formula>
    </cfRule>
  </conditionalFormatting>
  <conditionalFormatting sqref="K16:K19">
    <cfRule type="cellIs" dxfId="673" priority="29" stopIfTrue="1" operator="lessThanOrEqual">
      <formula>0</formula>
    </cfRule>
  </conditionalFormatting>
  <conditionalFormatting sqref="L18:L19">
    <cfRule type="cellIs" dxfId="672" priority="28" stopIfTrue="1" operator="lessThanOrEqual">
      <formula>0</formula>
    </cfRule>
  </conditionalFormatting>
  <conditionalFormatting sqref="J17">
    <cfRule type="cellIs" dxfId="671" priority="27" stopIfTrue="1" operator="lessThanOrEqual">
      <formula>0</formula>
    </cfRule>
  </conditionalFormatting>
  <conditionalFormatting sqref="J20:K20">
    <cfRule type="cellIs" dxfId="670" priority="26" stopIfTrue="1" operator="lessThanOrEqual">
      <formula>0</formula>
    </cfRule>
  </conditionalFormatting>
  <conditionalFormatting sqref="L21">
    <cfRule type="cellIs" dxfId="669" priority="25" stopIfTrue="1" operator="lessThanOrEqual">
      <formula>0</formula>
    </cfRule>
  </conditionalFormatting>
  <conditionalFormatting sqref="G20">
    <cfRule type="cellIs" dxfId="668" priority="24" stopIfTrue="1" operator="lessThanOrEqual">
      <formula>0</formula>
    </cfRule>
  </conditionalFormatting>
  <conditionalFormatting sqref="H21:I21">
    <cfRule type="cellIs" dxfId="667" priority="23" stopIfTrue="1" operator="lessThanOrEqual">
      <formula>0</formula>
    </cfRule>
  </conditionalFormatting>
  <conditionalFormatting sqref="F22:H23">
    <cfRule type="cellIs" dxfId="666" priority="22" stopIfTrue="1" operator="lessThanOrEqual">
      <formula>0</formula>
    </cfRule>
  </conditionalFormatting>
  <conditionalFormatting sqref="F24">
    <cfRule type="cellIs" dxfId="665" priority="21" stopIfTrue="1" operator="lessThanOrEqual">
      <formula>0</formula>
    </cfRule>
  </conditionalFormatting>
  <conditionalFormatting sqref="I23:I24">
    <cfRule type="cellIs" dxfId="664" priority="20" stopIfTrue="1" operator="lessThanOrEqual">
      <formula>0</formula>
    </cfRule>
  </conditionalFormatting>
  <conditionalFormatting sqref="K24:L29">
    <cfRule type="cellIs" dxfId="663" priority="18" stopIfTrue="1" operator="lessThanOrEqual">
      <formula>0</formula>
    </cfRule>
  </conditionalFormatting>
  <conditionalFormatting sqref="K31:K32">
    <cfRule type="cellIs" dxfId="662" priority="17" stopIfTrue="1" operator="lessThanOrEqual">
      <formula>0</formula>
    </cfRule>
  </conditionalFormatting>
  <conditionalFormatting sqref="L33">
    <cfRule type="cellIs" dxfId="661" priority="16" stopIfTrue="1" operator="lessThanOrEqual">
      <formula>0</formula>
    </cfRule>
  </conditionalFormatting>
  <conditionalFormatting sqref="F31:J33">
    <cfRule type="cellIs" dxfId="660" priority="15" stopIfTrue="1" operator="lessThanOrEqual">
      <formula>0</formula>
    </cfRule>
  </conditionalFormatting>
  <conditionalFormatting sqref="F26:H29">
    <cfRule type="cellIs" dxfId="659" priority="14" stopIfTrue="1" operator="lessThanOrEqual">
      <formula>0</formula>
    </cfRule>
  </conditionalFormatting>
  <conditionalFormatting sqref="H25:I25">
    <cfRule type="cellIs" dxfId="658" priority="13" stopIfTrue="1" operator="lessThanOrEqual">
      <formula>0</formula>
    </cfRule>
  </conditionalFormatting>
  <conditionalFormatting sqref="M20">
    <cfRule type="cellIs" dxfId="657" priority="12" stopIfTrue="1" operator="lessThanOrEqual">
      <formula>0</formula>
    </cfRule>
  </conditionalFormatting>
  <conditionalFormatting sqref="M30:P30">
    <cfRule type="cellIs" dxfId="656" priority="10" stopIfTrue="1" operator="lessThanOrEqual">
      <formula>0</formula>
    </cfRule>
  </conditionalFormatting>
  <conditionalFormatting sqref="E30">
    <cfRule type="cellIs" dxfId="655" priority="11" stopIfTrue="1" operator="lessThanOrEqual">
      <formula>0</formula>
    </cfRule>
  </conditionalFormatting>
  <conditionalFormatting sqref="L30">
    <cfRule type="cellIs" dxfId="654" priority="9" stopIfTrue="1" operator="lessThanOrEqual">
      <formula>0</formula>
    </cfRule>
  </conditionalFormatting>
  <conditionalFormatting sqref="K30">
    <cfRule type="cellIs" dxfId="653" priority="8" stopIfTrue="1" operator="lessThanOrEqual">
      <formula>0</formula>
    </cfRule>
  </conditionalFormatting>
  <conditionalFormatting sqref="F30:J30">
    <cfRule type="cellIs" dxfId="652" priority="7" stopIfTrue="1" operator="lessThanOrEqual">
      <formula>0</formula>
    </cfRule>
  </conditionalFormatting>
  <conditionalFormatting sqref="O27:O28">
    <cfRule type="cellIs" dxfId="651" priority="6" stopIfTrue="1" operator="lessThanOrEqual">
      <formula>0</formula>
    </cfRule>
  </conditionalFormatting>
  <conditionalFormatting sqref="O30">
    <cfRule type="cellIs" dxfId="650" priority="5" stopIfTrue="1" operator="lessThanOrEqual">
      <formula>0</formula>
    </cfRule>
  </conditionalFormatting>
  <conditionalFormatting sqref="O32">
    <cfRule type="cellIs" dxfId="649" priority="4" stopIfTrue="1" operator="lessThanOrEqual">
      <formula>0</formula>
    </cfRule>
  </conditionalFormatting>
  <conditionalFormatting sqref="F11">
    <cfRule type="cellIs" dxfId="648" priority="3" stopIfTrue="1" operator="lessThanOrEqual">
      <formula>0</formula>
    </cfRule>
  </conditionalFormatting>
  <conditionalFormatting sqref="G11:M11">
    <cfRule type="cellIs" dxfId="647" priority="2" stopIfTrue="1" operator="lessThanOrEqual">
      <formula>0</formula>
    </cfRule>
  </conditionalFormatting>
  <conditionalFormatting sqref="N11:O11">
    <cfRule type="cellIs" dxfId="646" priority="1" stopIfTrue="1" operator="lessThanOrEqual">
      <formula>0</formula>
    </cfRule>
  </conditionalFormatting>
  <pageMargins left="0.7" right="0.7" top="0.75" bottom="0.75" header="0.3" footer="0.3"/>
  <pageSetup paperSize="9" scale="78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C2:Q74"/>
  <sheetViews>
    <sheetView zoomScale="75" zoomScaleNormal="75" zoomScaleSheetLayoutView="80" workbookViewId="0">
      <selection activeCell="S10" sqref="S10"/>
    </sheetView>
  </sheetViews>
  <sheetFormatPr defaultColWidth="8.85546875" defaultRowHeight="15.75" x14ac:dyDescent="0.2"/>
  <cols>
    <col min="1" max="2" width="8.85546875" style="871"/>
    <col min="3" max="3" width="8.7109375" style="1007" customWidth="1"/>
    <col min="4" max="4" width="32.7109375" style="871" customWidth="1"/>
    <col min="5" max="5" width="14.7109375" style="1008" customWidth="1"/>
    <col min="6" max="16" width="7.7109375" style="1009" customWidth="1"/>
    <col min="17" max="17" width="8.85546875" style="1308"/>
    <col min="18" max="16384" width="8.85546875" style="871"/>
  </cols>
  <sheetData>
    <row r="2" spans="3:17" ht="24.95" customHeight="1" x14ac:dyDescent="0.2">
      <c r="C2" s="1906" t="s">
        <v>533</v>
      </c>
      <c r="D2" s="1906"/>
      <c r="E2" s="1906"/>
      <c r="F2" s="1906"/>
      <c r="G2" s="1906"/>
      <c r="H2" s="1906"/>
      <c r="I2" s="1906"/>
      <c r="J2" s="1906"/>
      <c r="K2" s="1906"/>
      <c r="L2" s="1906"/>
      <c r="M2" s="1906"/>
      <c r="N2" s="1906"/>
      <c r="O2" s="1906"/>
      <c r="P2" s="1906"/>
    </row>
    <row r="3" spans="3:17" ht="24.95" customHeight="1" x14ac:dyDescent="0.2">
      <c r="C3" s="1906" t="s">
        <v>506</v>
      </c>
      <c r="D3" s="1906"/>
      <c r="E3" s="1906"/>
      <c r="F3" s="1906"/>
      <c r="G3" s="1906"/>
      <c r="H3" s="1906"/>
      <c r="I3" s="1906"/>
      <c r="J3" s="1906"/>
      <c r="K3" s="1906"/>
      <c r="L3" s="1906"/>
      <c r="M3" s="1906"/>
      <c r="N3" s="1906"/>
      <c r="O3" s="1906"/>
      <c r="P3" s="1906"/>
    </row>
    <row r="4" spans="3:17" ht="24.95" customHeight="1" x14ac:dyDescent="0.2">
      <c r="C4" s="1906" t="s">
        <v>505</v>
      </c>
      <c r="D4" s="1906"/>
      <c r="E4" s="1906"/>
      <c r="F4" s="1906"/>
      <c r="G4" s="1906"/>
      <c r="H4" s="1906"/>
      <c r="I4" s="1906"/>
      <c r="J4" s="1906"/>
      <c r="K4" s="1906"/>
      <c r="L4" s="1906"/>
      <c r="M4" s="1906"/>
      <c r="N4" s="1906"/>
      <c r="O4" s="1906"/>
      <c r="P4" s="1906"/>
    </row>
    <row r="5" spans="3:17" ht="24.95" customHeight="1" x14ac:dyDescent="0.2">
      <c r="C5" s="1908" t="s">
        <v>482</v>
      </c>
      <c r="D5" s="1908"/>
      <c r="E5" s="1908"/>
      <c r="F5" s="1908"/>
      <c r="G5" s="1908"/>
      <c r="H5" s="1908"/>
      <c r="I5" s="1908"/>
      <c r="J5" s="1908"/>
      <c r="K5" s="1908"/>
      <c r="L5" s="1908"/>
      <c r="M5" s="1908"/>
      <c r="N5" s="1908"/>
      <c r="O5" s="1908"/>
      <c r="P5" s="1908"/>
    </row>
    <row r="6" spans="3:17" ht="21.75" thickBot="1" x14ac:dyDescent="0.25">
      <c r="C6" s="1010"/>
      <c r="D6" s="1010"/>
      <c r="E6" s="1010"/>
      <c r="F6" s="1010"/>
      <c r="G6" s="1010"/>
      <c r="H6" s="1010"/>
      <c r="I6" s="1010"/>
      <c r="J6" s="1010"/>
      <c r="K6" s="1010"/>
      <c r="L6" s="1010"/>
      <c r="M6" s="1010"/>
      <c r="N6" s="1010"/>
      <c r="O6" s="1010"/>
      <c r="P6" s="1010"/>
    </row>
    <row r="7" spans="3:17" ht="24.95" customHeight="1" thickBot="1" x14ac:dyDescent="0.25">
      <c r="C7" s="1909" t="s">
        <v>5</v>
      </c>
      <c r="D7" s="1909" t="s">
        <v>479</v>
      </c>
      <c r="E7" s="1909" t="s">
        <v>576</v>
      </c>
      <c r="F7" s="1912" t="s">
        <v>577</v>
      </c>
      <c r="G7" s="1913"/>
      <c r="H7" s="1913"/>
      <c r="I7" s="1913"/>
      <c r="J7" s="1913"/>
      <c r="K7" s="1913"/>
      <c r="L7" s="1913"/>
      <c r="M7" s="1913"/>
      <c r="N7" s="1913"/>
      <c r="O7" s="1913"/>
      <c r="P7" s="1914"/>
    </row>
    <row r="8" spans="3:17" s="1007" customFormat="1" ht="24.95" customHeight="1" x14ac:dyDescent="0.2">
      <c r="C8" s="1910"/>
      <c r="D8" s="1910"/>
      <c r="E8" s="1910"/>
      <c r="F8" s="1077">
        <v>16</v>
      </c>
      <c r="G8" s="1078">
        <v>20</v>
      </c>
      <c r="H8" s="1078">
        <v>20</v>
      </c>
      <c r="I8" s="1079">
        <v>17</v>
      </c>
      <c r="J8" s="1079">
        <v>15</v>
      </c>
      <c r="K8" s="1079">
        <v>19</v>
      </c>
      <c r="L8" s="1079">
        <v>10</v>
      </c>
      <c r="M8" s="1078">
        <v>21</v>
      </c>
      <c r="N8" s="1080">
        <v>18</v>
      </c>
      <c r="O8" s="1078">
        <v>16</v>
      </c>
      <c r="P8" s="1081">
        <v>20</v>
      </c>
      <c r="Q8" s="1308"/>
    </row>
    <row r="9" spans="3:17" s="1011" customFormat="1" ht="24.95" customHeight="1" thickBot="1" x14ac:dyDescent="0.25">
      <c r="C9" s="1911"/>
      <c r="D9" s="1911"/>
      <c r="E9" s="1911"/>
      <c r="F9" s="1082" t="s">
        <v>15</v>
      </c>
      <c r="G9" s="1083" t="s">
        <v>16</v>
      </c>
      <c r="H9" s="1083" t="s">
        <v>17</v>
      </c>
      <c r="I9" s="1083" t="s">
        <v>18</v>
      </c>
      <c r="J9" s="1083" t="s">
        <v>19</v>
      </c>
      <c r="K9" s="1083" t="s">
        <v>20</v>
      </c>
      <c r="L9" s="1083" t="s">
        <v>21</v>
      </c>
      <c r="M9" s="1083" t="s">
        <v>40</v>
      </c>
      <c r="N9" s="1083" t="s">
        <v>22</v>
      </c>
      <c r="O9" s="1083" t="s">
        <v>23</v>
      </c>
      <c r="P9" s="1084" t="s">
        <v>24</v>
      </c>
      <c r="Q9" s="1308"/>
    </row>
    <row r="10" spans="3:17" s="1073" customFormat="1" ht="20.100000000000001" customHeight="1" x14ac:dyDescent="0.2">
      <c r="C10" s="1305">
        <v>1</v>
      </c>
      <c r="D10" s="1047" t="s">
        <v>34</v>
      </c>
      <c r="E10" s="1090">
        <f t="shared" ref="E10:E62" si="0">LARGE(F10:P10,1)+LARGE(F10:P10,2)+LARGE(F10:P10,3)+LARGE(F10:P10,4)+LARGE(F10:P10,5)+LARGE(F10:P10,6)+LARGE(F10:P10,7)+LARGE(F10:P10,8)</f>
        <v>467.3</v>
      </c>
      <c r="F10" s="1091">
        <v>48.5</v>
      </c>
      <c r="G10" s="1076">
        <v>59.8</v>
      </c>
      <c r="H10" s="1076">
        <v>56.5</v>
      </c>
      <c r="I10" s="1076">
        <v>61.6</v>
      </c>
      <c r="J10" s="1076">
        <v>54.5</v>
      </c>
      <c r="K10" s="1076">
        <v>59.7</v>
      </c>
      <c r="L10" s="1293">
        <v>0</v>
      </c>
      <c r="M10" s="1076">
        <v>61.9</v>
      </c>
      <c r="N10" s="1076">
        <v>59.2</v>
      </c>
      <c r="O10" s="1076">
        <v>51.4</v>
      </c>
      <c r="P10" s="1276">
        <v>54.1</v>
      </c>
      <c r="Q10" s="1307"/>
    </row>
    <row r="11" spans="3:17" ht="20.100000000000001" customHeight="1" x14ac:dyDescent="0.2">
      <c r="C11" s="1305">
        <v>2</v>
      </c>
      <c r="D11" s="1336" t="s">
        <v>47</v>
      </c>
      <c r="E11" s="1337">
        <f t="shared" si="0"/>
        <v>465.69999999999993</v>
      </c>
      <c r="F11" s="1338">
        <v>55.4</v>
      </c>
      <c r="G11" s="1339">
        <v>63.4</v>
      </c>
      <c r="H11" s="1339">
        <v>50.7</v>
      </c>
      <c r="I11" s="1339">
        <v>61.6</v>
      </c>
      <c r="J11" s="1293">
        <v>0</v>
      </c>
      <c r="K11" s="1339">
        <v>52</v>
      </c>
      <c r="L11" s="1339">
        <v>61.4</v>
      </c>
      <c r="M11" s="1339">
        <v>59.1</v>
      </c>
      <c r="N11" s="1339">
        <v>54.9</v>
      </c>
      <c r="O11" s="1339">
        <v>57.9</v>
      </c>
      <c r="P11" s="1340">
        <v>51.8</v>
      </c>
      <c r="Q11" s="1307"/>
    </row>
    <row r="12" spans="3:17" ht="20.100000000000001" customHeight="1" x14ac:dyDescent="0.2">
      <c r="C12" s="1305">
        <v>3</v>
      </c>
      <c r="D12" s="1047" t="s">
        <v>481</v>
      </c>
      <c r="E12" s="1090">
        <f t="shared" si="0"/>
        <v>461.2</v>
      </c>
      <c r="F12" s="1091">
        <v>52.4</v>
      </c>
      <c r="G12" s="1076">
        <v>57.7</v>
      </c>
      <c r="H12" s="1076">
        <v>59.3</v>
      </c>
      <c r="I12" s="1076">
        <v>62.3</v>
      </c>
      <c r="J12" s="1076">
        <v>61.4</v>
      </c>
      <c r="K12" s="1076">
        <v>58.4</v>
      </c>
      <c r="L12" s="1076">
        <v>51.3</v>
      </c>
      <c r="M12" s="1076">
        <v>51.6</v>
      </c>
      <c r="N12" s="1299">
        <v>0</v>
      </c>
      <c r="O12" s="1076">
        <v>51.6</v>
      </c>
      <c r="P12" s="1276">
        <v>58.1</v>
      </c>
      <c r="Q12" s="1307"/>
    </row>
    <row r="13" spans="3:17" ht="20.100000000000001" customHeight="1" x14ac:dyDescent="0.2">
      <c r="C13" s="1305">
        <v>4</v>
      </c>
      <c r="D13" s="1336" t="s">
        <v>39</v>
      </c>
      <c r="E13" s="1337">
        <f t="shared" si="0"/>
        <v>458.2</v>
      </c>
      <c r="F13" s="1295">
        <v>0</v>
      </c>
      <c r="G13" s="1339">
        <v>56.6</v>
      </c>
      <c r="H13" s="1339">
        <v>53.2</v>
      </c>
      <c r="I13" s="1293">
        <v>0</v>
      </c>
      <c r="J13" s="1293">
        <v>0</v>
      </c>
      <c r="K13" s="1339">
        <v>66</v>
      </c>
      <c r="L13" s="1339">
        <v>70.7</v>
      </c>
      <c r="M13" s="1339">
        <v>54.6</v>
      </c>
      <c r="N13" s="1339">
        <v>53</v>
      </c>
      <c r="O13" s="1339">
        <v>54.5</v>
      </c>
      <c r="P13" s="1340">
        <v>49.6</v>
      </c>
      <c r="Q13" s="1307"/>
    </row>
    <row r="14" spans="3:17" s="1012" customFormat="1" ht="20.100000000000001" customHeight="1" x14ac:dyDescent="0.2">
      <c r="C14" s="1305">
        <v>5</v>
      </c>
      <c r="D14" s="1047" t="s">
        <v>11</v>
      </c>
      <c r="E14" s="1090">
        <f t="shared" si="0"/>
        <v>458.09999999999997</v>
      </c>
      <c r="F14" s="1091">
        <v>48.6</v>
      </c>
      <c r="G14" s="1076">
        <v>52.5</v>
      </c>
      <c r="H14" s="1076">
        <v>66.599999999999994</v>
      </c>
      <c r="I14" s="1076">
        <v>67.400000000000006</v>
      </c>
      <c r="J14" s="1293">
        <v>0</v>
      </c>
      <c r="K14" s="1076">
        <v>57.9</v>
      </c>
      <c r="L14" s="1076">
        <v>56.6</v>
      </c>
      <c r="M14" s="1076">
        <v>54.2</v>
      </c>
      <c r="N14" s="1076">
        <v>52.2</v>
      </c>
      <c r="O14" s="1299">
        <v>0</v>
      </c>
      <c r="P14" s="1276">
        <v>50.7</v>
      </c>
      <c r="Q14" s="1307"/>
    </row>
    <row r="15" spans="3:17" s="1012" customFormat="1" ht="20.100000000000001" customHeight="1" x14ac:dyDescent="0.2">
      <c r="C15" s="1305">
        <v>6</v>
      </c>
      <c r="D15" s="1341" t="s">
        <v>46</v>
      </c>
      <c r="E15" s="1337">
        <f t="shared" si="0"/>
        <v>444.79999999999995</v>
      </c>
      <c r="F15" s="1338">
        <v>60.3</v>
      </c>
      <c r="G15" s="1339">
        <v>48.7</v>
      </c>
      <c r="H15" s="1339">
        <v>52.8</v>
      </c>
      <c r="I15" s="1339">
        <v>53.7</v>
      </c>
      <c r="J15" s="1339">
        <v>59.9</v>
      </c>
      <c r="K15" s="1339">
        <v>59.6</v>
      </c>
      <c r="L15" s="1293">
        <v>0</v>
      </c>
      <c r="M15" s="1299">
        <v>0</v>
      </c>
      <c r="N15" s="1339">
        <v>53.4</v>
      </c>
      <c r="O15" s="1339">
        <v>50</v>
      </c>
      <c r="P15" s="1340">
        <v>55.1</v>
      </c>
      <c r="Q15" s="1309"/>
    </row>
    <row r="16" spans="3:17" s="1012" customFormat="1" ht="20.100000000000001" customHeight="1" x14ac:dyDescent="0.2">
      <c r="C16" s="1305">
        <v>7</v>
      </c>
      <c r="D16" s="1047" t="s">
        <v>25</v>
      </c>
      <c r="E16" s="1090">
        <f t="shared" si="0"/>
        <v>438.70000000000005</v>
      </c>
      <c r="F16" s="1091">
        <v>67</v>
      </c>
      <c r="G16" s="1076">
        <v>53.5</v>
      </c>
      <c r="H16" s="1076">
        <v>54.5</v>
      </c>
      <c r="I16" s="1076">
        <v>54.4</v>
      </c>
      <c r="J16" s="1076">
        <v>55.1</v>
      </c>
      <c r="K16" s="1076">
        <v>51.8</v>
      </c>
      <c r="L16" s="1293">
        <v>0</v>
      </c>
      <c r="M16" s="1076">
        <v>51.3</v>
      </c>
      <c r="N16" s="1076">
        <v>51.1</v>
      </c>
      <c r="O16" s="1076">
        <v>49.1</v>
      </c>
      <c r="P16" s="1276">
        <v>47.8</v>
      </c>
      <c r="Q16" s="1307"/>
    </row>
    <row r="17" spans="3:17" s="1074" customFormat="1" ht="20.100000000000001" customHeight="1" x14ac:dyDescent="0.2">
      <c r="C17" s="1305">
        <v>8</v>
      </c>
      <c r="D17" s="1342" t="s">
        <v>472</v>
      </c>
      <c r="E17" s="1337">
        <f t="shared" si="0"/>
        <v>434.79999999999995</v>
      </c>
      <c r="F17" s="1338">
        <v>53.5</v>
      </c>
      <c r="G17" s="1339">
        <v>49.4</v>
      </c>
      <c r="H17" s="1339">
        <v>45.8</v>
      </c>
      <c r="I17" s="1339">
        <v>53.4</v>
      </c>
      <c r="J17" s="1339">
        <v>52.9</v>
      </c>
      <c r="K17" s="1339">
        <v>56.3</v>
      </c>
      <c r="L17" s="1293">
        <v>0</v>
      </c>
      <c r="M17" s="1339">
        <v>64.099999999999994</v>
      </c>
      <c r="N17" s="1299">
        <v>0</v>
      </c>
      <c r="O17" s="1339">
        <v>53.4</v>
      </c>
      <c r="P17" s="1340">
        <v>51.8</v>
      </c>
      <c r="Q17" s="1307"/>
    </row>
    <row r="18" spans="3:17" s="1012" customFormat="1" ht="20.100000000000001" customHeight="1" x14ac:dyDescent="0.2">
      <c r="C18" s="1305">
        <v>9</v>
      </c>
      <c r="D18" s="1047" t="s">
        <v>41</v>
      </c>
      <c r="E18" s="1090">
        <f t="shared" si="0"/>
        <v>431.5</v>
      </c>
      <c r="F18" s="1295">
        <v>0</v>
      </c>
      <c r="G18" s="1076">
        <v>55.4</v>
      </c>
      <c r="H18" s="1076">
        <v>52.8</v>
      </c>
      <c r="I18" s="1076">
        <v>58.4</v>
      </c>
      <c r="J18" s="1076">
        <v>54.1</v>
      </c>
      <c r="K18" s="1076">
        <v>58.3</v>
      </c>
      <c r="L18" s="1076">
        <v>50.6</v>
      </c>
      <c r="M18" s="1076">
        <v>49.7</v>
      </c>
      <c r="N18" s="1299">
        <v>0</v>
      </c>
      <c r="O18" s="1076">
        <v>52.2</v>
      </c>
      <c r="P18" s="1276">
        <v>49.3</v>
      </c>
      <c r="Q18" s="1309"/>
    </row>
    <row r="19" spans="3:17" s="1074" customFormat="1" ht="20.100000000000001" customHeight="1" x14ac:dyDescent="0.2">
      <c r="C19" s="1305">
        <v>10</v>
      </c>
      <c r="D19" s="1341" t="s">
        <v>50</v>
      </c>
      <c r="E19" s="1337">
        <f t="shared" si="0"/>
        <v>429.7</v>
      </c>
      <c r="F19" s="1338">
        <v>49.7</v>
      </c>
      <c r="G19" s="1339">
        <v>43.6</v>
      </c>
      <c r="H19" s="1339">
        <v>50.8</v>
      </c>
      <c r="I19" s="1339">
        <v>57.2</v>
      </c>
      <c r="J19" s="1293">
        <v>0</v>
      </c>
      <c r="K19" s="1293">
        <v>0</v>
      </c>
      <c r="L19" s="1339">
        <v>51.2</v>
      </c>
      <c r="M19" s="1339">
        <v>55.9</v>
      </c>
      <c r="N19" s="1339">
        <v>62.7</v>
      </c>
      <c r="O19" s="1339">
        <v>53.8</v>
      </c>
      <c r="P19" s="1340">
        <v>48.4</v>
      </c>
      <c r="Q19" s="1309"/>
    </row>
    <row r="20" spans="3:17" s="1074" customFormat="1" ht="20.100000000000001" customHeight="1" x14ac:dyDescent="0.2">
      <c r="C20" s="1305">
        <v>11</v>
      </c>
      <c r="D20" s="1088" t="s">
        <v>10</v>
      </c>
      <c r="E20" s="1090">
        <f t="shared" si="0"/>
        <v>417.99999999999994</v>
      </c>
      <c r="F20" s="1091">
        <v>44.3</v>
      </c>
      <c r="G20" s="1076">
        <v>54.8</v>
      </c>
      <c r="H20" s="1293">
        <v>0</v>
      </c>
      <c r="I20" s="1076">
        <v>50.9</v>
      </c>
      <c r="J20" s="1076">
        <v>50</v>
      </c>
      <c r="K20" s="1076">
        <v>57.1</v>
      </c>
      <c r="L20" s="1076">
        <v>41.1</v>
      </c>
      <c r="M20" s="1076">
        <v>51.5</v>
      </c>
      <c r="N20" s="1076">
        <v>48</v>
      </c>
      <c r="O20" s="1076">
        <v>56.3</v>
      </c>
      <c r="P20" s="1276">
        <v>49.4</v>
      </c>
      <c r="Q20" s="1309"/>
    </row>
    <row r="21" spans="3:17" s="1072" customFormat="1" ht="20.100000000000001" customHeight="1" x14ac:dyDescent="0.2">
      <c r="C21" s="1305">
        <v>12</v>
      </c>
      <c r="D21" s="1343" t="s">
        <v>8</v>
      </c>
      <c r="E21" s="1337">
        <f t="shared" si="0"/>
        <v>417.50000000000006</v>
      </c>
      <c r="F21" s="1338">
        <v>52.9</v>
      </c>
      <c r="G21" s="1339">
        <v>42.6</v>
      </c>
      <c r="H21" s="1339">
        <v>55.9</v>
      </c>
      <c r="I21" s="1339">
        <v>50.1</v>
      </c>
      <c r="J21" s="1339">
        <v>49.6</v>
      </c>
      <c r="K21" s="1339">
        <v>54.3</v>
      </c>
      <c r="L21" s="1339">
        <v>54.4</v>
      </c>
      <c r="M21" s="1339">
        <v>48.1</v>
      </c>
      <c r="N21" s="1299">
        <v>0</v>
      </c>
      <c r="O21" s="1299">
        <v>0</v>
      </c>
      <c r="P21" s="1340">
        <v>52.2</v>
      </c>
      <c r="Q21" s="1307"/>
    </row>
    <row r="22" spans="3:17" s="1074" customFormat="1" ht="20.100000000000001" customHeight="1" x14ac:dyDescent="0.2">
      <c r="C22" s="1092">
        <v>13</v>
      </c>
      <c r="D22" s="1047" t="s">
        <v>67</v>
      </c>
      <c r="E22" s="1090">
        <f t="shared" si="0"/>
        <v>410.8</v>
      </c>
      <c r="F22" s="1091">
        <v>47.5</v>
      </c>
      <c r="G22" s="1076">
        <v>57.5</v>
      </c>
      <c r="H22" s="1076">
        <v>54</v>
      </c>
      <c r="I22" s="1076">
        <v>51.3</v>
      </c>
      <c r="J22" s="1076">
        <v>55.1</v>
      </c>
      <c r="K22" s="1076">
        <v>51.3</v>
      </c>
      <c r="L22" s="1076">
        <v>49.3</v>
      </c>
      <c r="M22" s="1299">
        <v>0</v>
      </c>
      <c r="N22" s="1076">
        <v>44.8</v>
      </c>
      <c r="O22" s="1076">
        <v>42.4</v>
      </c>
      <c r="P22" s="1276">
        <v>41.1</v>
      </c>
      <c r="Q22" s="1309"/>
    </row>
    <row r="23" spans="3:17" s="1074" customFormat="1" ht="20.100000000000001" customHeight="1" x14ac:dyDescent="0.2">
      <c r="C23" s="1344">
        <v>14</v>
      </c>
      <c r="D23" s="1341" t="s">
        <v>473</v>
      </c>
      <c r="E23" s="1337">
        <f t="shared" si="0"/>
        <v>410.70000000000005</v>
      </c>
      <c r="F23" s="1338">
        <v>48.1</v>
      </c>
      <c r="G23" s="1293">
        <v>0</v>
      </c>
      <c r="H23" s="1339">
        <v>48.3</v>
      </c>
      <c r="I23" s="1339">
        <v>52.7</v>
      </c>
      <c r="J23" s="1293">
        <v>0</v>
      </c>
      <c r="K23" s="1293">
        <v>0</v>
      </c>
      <c r="L23" s="1339">
        <v>45.3</v>
      </c>
      <c r="M23" s="1339">
        <v>60</v>
      </c>
      <c r="N23" s="1339">
        <v>54.8</v>
      </c>
      <c r="O23" s="1339">
        <v>51.2</v>
      </c>
      <c r="P23" s="1340">
        <v>50.3</v>
      </c>
      <c r="Q23" s="1312"/>
    </row>
    <row r="24" spans="3:17" s="1012" customFormat="1" ht="20.100000000000001" customHeight="1" x14ac:dyDescent="0.2">
      <c r="C24" s="1092">
        <v>15</v>
      </c>
      <c r="D24" s="1047" t="s">
        <v>51</v>
      </c>
      <c r="E24" s="1090">
        <f t="shared" si="0"/>
        <v>403.8</v>
      </c>
      <c r="F24" s="1091">
        <v>42.3</v>
      </c>
      <c r="G24" s="1076">
        <v>48.6</v>
      </c>
      <c r="H24" s="1076">
        <v>54.7</v>
      </c>
      <c r="I24" s="1076">
        <v>53.5</v>
      </c>
      <c r="J24" s="1076">
        <v>48</v>
      </c>
      <c r="K24" s="1076">
        <v>44.4</v>
      </c>
      <c r="L24" s="1076">
        <v>52.9</v>
      </c>
      <c r="M24" s="1076">
        <v>47</v>
      </c>
      <c r="N24" s="1076">
        <v>50.3</v>
      </c>
      <c r="O24" s="1076">
        <v>46.8</v>
      </c>
      <c r="P24" s="1276">
        <v>48.8</v>
      </c>
      <c r="Q24" s="1309"/>
    </row>
    <row r="25" spans="3:17" s="1012" customFormat="1" ht="20.100000000000001" customHeight="1" x14ac:dyDescent="0.2">
      <c r="C25" s="1344">
        <v>16</v>
      </c>
      <c r="D25" s="1341" t="s">
        <v>14</v>
      </c>
      <c r="E25" s="1337">
        <f t="shared" si="0"/>
        <v>402.9</v>
      </c>
      <c r="F25" s="1338">
        <v>45.9</v>
      </c>
      <c r="G25" s="1339">
        <v>40</v>
      </c>
      <c r="H25" s="1339">
        <v>46.4</v>
      </c>
      <c r="I25" s="1339">
        <v>50.6</v>
      </c>
      <c r="J25" s="1339">
        <v>49.6</v>
      </c>
      <c r="K25" s="1339">
        <v>47.2</v>
      </c>
      <c r="L25" s="1339">
        <v>51.2</v>
      </c>
      <c r="M25" s="1339">
        <v>57.1</v>
      </c>
      <c r="N25" s="1339">
        <v>50.3</v>
      </c>
      <c r="O25" s="1339">
        <v>50.5</v>
      </c>
      <c r="P25" s="1340">
        <v>45.6</v>
      </c>
      <c r="Q25" s="1312"/>
    </row>
    <row r="26" spans="3:17" s="1012" customFormat="1" ht="20.100000000000001" customHeight="1" x14ac:dyDescent="0.2">
      <c r="C26" s="1092">
        <v>17</v>
      </c>
      <c r="D26" s="1088" t="s">
        <v>9</v>
      </c>
      <c r="E26" s="1090">
        <f t="shared" si="0"/>
        <v>393.09999999999997</v>
      </c>
      <c r="F26" s="1091">
        <v>46</v>
      </c>
      <c r="G26" s="1076">
        <v>51.9</v>
      </c>
      <c r="H26" s="1076">
        <v>45.7</v>
      </c>
      <c r="I26" s="1076">
        <v>46.4</v>
      </c>
      <c r="J26" s="1076">
        <v>49.1</v>
      </c>
      <c r="K26" s="1293">
        <v>0</v>
      </c>
      <c r="L26" s="1293">
        <v>0</v>
      </c>
      <c r="M26" s="1076">
        <v>50.5</v>
      </c>
      <c r="N26" s="1076">
        <v>47.8</v>
      </c>
      <c r="O26" s="1076">
        <v>54.2</v>
      </c>
      <c r="P26" s="1276">
        <v>47.2</v>
      </c>
      <c r="Q26" s="1309"/>
    </row>
    <row r="27" spans="3:17" s="1012" customFormat="1" ht="20.100000000000001" customHeight="1" x14ac:dyDescent="0.2">
      <c r="C27" s="1344">
        <v>18</v>
      </c>
      <c r="D27" s="1336" t="s">
        <v>196</v>
      </c>
      <c r="E27" s="1337">
        <f t="shared" si="0"/>
        <v>391.9</v>
      </c>
      <c r="F27" s="1338">
        <v>44.7</v>
      </c>
      <c r="G27" s="1339">
        <v>47</v>
      </c>
      <c r="H27" s="1293">
        <v>0</v>
      </c>
      <c r="I27" s="1339">
        <v>48.6</v>
      </c>
      <c r="J27" s="1339">
        <v>46.9</v>
      </c>
      <c r="K27" s="1339">
        <v>45.4</v>
      </c>
      <c r="L27" s="1293">
        <v>0</v>
      </c>
      <c r="M27" s="1339">
        <v>52.7</v>
      </c>
      <c r="N27" s="1339">
        <v>42.9</v>
      </c>
      <c r="O27" s="1339">
        <v>51.1</v>
      </c>
      <c r="P27" s="1340">
        <v>55.5</v>
      </c>
      <c r="Q27" s="1309"/>
    </row>
    <row r="28" spans="3:17" s="1012" customFormat="1" ht="20.100000000000001" customHeight="1" x14ac:dyDescent="0.2">
      <c r="C28" s="1092">
        <v>19</v>
      </c>
      <c r="D28" s="1047" t="s">
        <v>96</v>
      </c>
      <c r="E28" s="1090">
        <f t="shared" si="0"/>
        <v>390.3</v>
      </c>
      <c r="F28" s="1091">
        <v>45.6</v>
      </c>
      <c r="G28" s="1076">
        <v>42.5</v>
      </c>
      <c r="H28" s="1293">
        <v>0</v>
      </c>
      <c r="I28" s="1293">
        <v>0</v>
      </c>
      <c r="J28" s="1076">
        <v>45.8</v>
      </c>
      <c r="K28" s="1076">
        <v>49.1</v>
      </c>
      <c r="L28" s="1076">
        <v>58.3</v>
      </c>
      <c r="M28" s="1076">
        <v>48.4</v>
      </c>
      <c r="N28" s="1076">
        <v>49.6</v>
      </c>
      <c r="O28" s="1076">
        <v>50.4</v>
      </c>
      <c r="P28" s="1276">
        <v>43.1</v>
      </c>
      <c r="Q28" s="1309"/>
    </row>
    <row r="29" spans="3:17" s="1012" customFormat="1" ht="20.100000000000001" customHeight="1" x14ac:dyDescent="0.2">
      <c r="C29" s="1344">
        <v>20</v>
      </c>
      <c r="D29" s="1336" t="s">
        <v>136</v>
      </c>
      <c r="E29" s="1337">
        <f t="shared" si="0"/>
        <v>388.49999999999994</v>
      </c>
      <c r="F29" s="1295">
        <v>0</v>
      </c>
      <c r="G29" s="1293">
        <v>0</v>
      </c>
      <c r="H29" s="1339">
        <v>49.3</v>
      </c>
      <c r="I29" s="1339">
        <v>46</v>
      </c>
      <c r="J29" s="1339">
        <v>53.2</v>
      </c>
      <c r="K29" s="1339">
        <v>44.9</v>
      </c>
      <c r="L29" s="1339">
        <v>48.2</v>
      </c>
      <c r="M29" s="1339">
        <v>48.5</v>
      </c>
      <c r="N29" s="1339">
        <v>44.4</v>
      </c>
      <c r="O29" s="1339">
        <v>54</v>
      </c>
      <c r="P29" s="1327">
        <v>0</v>
      </c>
      <c r="Q29" s="1309"/>
    </row>
    <row r="30" spans="3:17" s="1012" customFormat="1" ht="20.100000000000001" customHeight="1" x14ac:dyDescent="0.2">
      <c r="C30" s="1092">
        <v>21</v>
      </c>
      <c r="D30" s="1047" t="s">
        <v>478</v>
      </c>
      <c r="E30" s="1090">
        <f t="shared" si="0"/>
        <v>387.79999999999995</v>
      </c>
      <c r="F30" s="1091">
        <v>42.7</v>
      </c>
      <c r="G30" s="1293">
        <v>0</v>
      </c>
      <c r="H30" s="1076">
        <v>46.2</v>
      </c>
      <c r="I30" s="1076">
        <v>48</v>
      </c>
      <c r="J30" s="1076">
        <v>48.6</v>
      </c>
      <c r="K30" s="1076">
        <v>49.5</v>
      </c>
      <c r="L30" s="1076">
        <v>48.2</v>
      </c>
      <c r="M30" s="1076">
        <v>49.6</v>
      </c>
      <c r="N30" s="1076">
        <v>55</v>
      </c>
      <c r="O30" s="1299">
        <v>0</v>
      </c>
      <c r="P30" s="1327">
        <v>0</v>
      </c>
      <c r="Q30" s="1309"/>
    </row>
    <row r="31" spans="3:17" s="1012" customFormat="1" ht="20.100000000000001" customHeight="1" x14ac:dyDescent="0.2">
      <c r="C31" s="1344">
        <v>22</v>
      </c>
      <c r="D31" s="1341" t="s">
        <v>36</v>
      </c>
      <c r="E31" s="1337">
        <f t="shared" si="0"/>
        <v>367.20000000000005</v>
      </c>
      <c r="F31" s="1338">
        <v>47.9</v>
      </c>
      <c r="G31" s="1339">
        <v>41.3</v>
      </c>
      <c r="H31" s="1339">
        <v>44</v>
      </c>
      <c r="I31" s="1339">
        <v>40</v>
      </c>
      <c r="J31" s="1339">
        <v>44.7</v>
      </c>
      <c r="K31" s="1339">
        <v>50</v>
      </c>
      <c r="L31" s="1293">
        <v>0</v>
      </c>
      <c r="M31" s="1299">
        <v>0</v>
      </c>
      <c r="N31" s="1299">
        <v>0</v>
      </c>
      <c r="O31" s="1339">
        <v>49.3</v>
      </c>
      <c r="P31" s="1340">
        <v>50</v>
      </c>
      <c r="Q31" s="1309"/>
    </row>
    <row r="32" spans="3:17" s="1012" customFormat="1" ht="20.100000000000001" customHeight="1" x14ac:dyDescent="0.2">
      <c r="C32" s="1092">
        <v>23</v>
      </c>
      <c r="D32" s="1047" t="s">
        <v>477</v>
      </c>
      <c r="E32" s="1090">
        <f t="shared" si="0"/>
        <v>365</v>
      </c>
      <c r="F32" s="1091">
        <v>48.7</v>
      </c>
      <c r="G32" s="1076">
        <v>45</v>
      </c>
      <c r="H32" s="1076">
        <v>45.2</v>
      </c>
      <c r="I32" s="1076">
        <v>51.9</v>
      </c>
      <c r="J32" s="1293">
        <v>0</v>
      </c>
      <c r="K32" s="1293">
        <v>0</v>
      </c>
      <c r="L32" s="1076">
        <v>37.700000000000003</v>
      </c>
      <c r="M32" s="1076">
        <v>40.299999999999997</v>
      </c>
      <c r="N32" s="1076">
        <v>44.3</v>
      </c>
      <c r="O32" s="1076">
        <v>47.1</v>
      </c>
      <c r="P32" s="1276">
        <v>42.5</v>
      </c>
      <c r="Q32" s="1312"/>
    </row>
    <row r="33" spans="3:17" s="1012" customFormat="1" ht="20.100000000000001" customHeight="1" x14ac:dyDescent="0.2">
      <c r="C33" s="1344">
        <v>24</v>
      </c>
      <c r="D33" s="1341" t="s">
        <v>485</v>
      </c>
      <c r="E33" s="1337">
        <f t="shared" si="0"/>
        <v>361.79999999999995</v>
      </c>
      <c r="F33" s="1295">
        <v>0</v>
      </c>
      <c r="G33" s="1339">
        <v>49.8</v>
      </c>
      <c r="H33" s="1339">
        <v>58.2</v>
      </c>
      <c r="I33" s="1293">
        <v>0</v>
      </c>
      <c r="J33" s="1339">
        <v>45.4</v>
      </c>
      <c r="K33" s="1339">
        <v>49.4</v>
      </c>
      <c r="L33" s="1339">
        <v>59.2</v>
      </c>
      <c r="M33" s="1299">
        <v>0</v>
      </c>
      <c r="N33" s="1339">
        <v>47</v>
      </c>
      <c r="O33" s="1339">
        <v>52.8</v>
      </c>
      <c r="P33" s="1327">
        <v>0</v>
      </c>
      <c r="Q33" s="1309"/>
    </row>
    <row r="34" spans="3:17" s="1012" customFormat="1" ht="20.100000000000001" customHeight="1" x14ac:dyDescent="0.2">
      <c r="C34" s="1092">
        <v>25</v>
      </c>
      <c r="D34" s="1048" t="s">
        <v>68</v>
      </c>
      <c r="E34" s="1090">
        <f t="shared" si="0"/>
        <v>359.8</v>
      </c>
      <c r="F34" s="1295">
        <v>0</v>
      </c>
      <c r="G34" s="1076">
        <v>52.3</v>
      </c>
      <c r="H34" s="1076">
        <v>48.8</v>
      </c>
      <c r="I34" s="1076">
        <v>51.4</v>
      </c>
      <c r="J34" s="1076">
        <v>49.6</v>
      </c>
      <c r="K34" s="1293">
        <v>0</v>
      </c>
      <c r="L34" s="1293">
        <v>0</v>
      </c>
      <c r="M34" s="1299">
        <v>0</v>
      </c>
      <c r="N34" s="1076">
        <v>56.5</v>
      </c>
      <c r="O34" s="1076">
        <v>50.7</v>
      </c>
      <c r="P34" s="1276">
        <v>50.5</v>
      </c>
      <c r="Q34" s="1312"/>
    </row>
    <row r="35" spans="3:17" s="1012" customFormat="1" ht="20.100000000000001" customHeight="1" x14ac:dyDescent="0.2">
      <c r="C35" s="1344">
        <v>26</v>
      </c>
      <c r="D35" s="1345" t="s">
        <v>44</v>
      </c>
      <c r="E35" s="1337">
        <f t="shared" si="0"/>
        <v>358.69999999999993</v>
      </c>
      <c r="F35" s="1338">
        <v>52.7</v>
      </c>
      <c r="G35" s="1293">
        <v>0</v>
      </c>
      <c r="H35" s="1339">
        <v>48.4</v>
      </c>
      <c r="I35" s="1339">
        <v>53.1</v>
      </c>
      <c r="J35" s="1339">
        <v>49.4</v>
      </c>
      <c r="K35" s="1293">
        <v>0</v>
      </c>
      <c r="L35" s="1339">
        <v>52.3</v>
      </c>
      <c r="M35" s="1339">
        <v>54.6</v>
      </c>
      <c r="N35" s="1299">
        <v>0</v>
      </c>
      <c r="O35" s="1339">
        <v>48.2</v>
      </c>
      <c r="P35" s="1327">
        <v>0</v>
      </c>
      <c r="Q35" s="1309"/>
    </row>
    <row r="36" spans="3:17" s="1012" customFormat="1" ht="20.100000000000001" customHeight="1" x14ac:dyDescent="0.2">
      <c r="C36" s="1092">
        <v>27</v>
      </c>
      <c r="D36" s="1047" t="s">
        <v>486</v>
      </c>
      <c r="E36" s="1090">
        <f t="shared" si="0"/>
        <v>345.7</v>
      </c>
      <c r="F36" s="1295">
        <v>0</v>
      </c>
      <c r="G36" s="1076">
        <v>39.5</v>
      </c>
      <c r="H36" s="1076">
        <v>44.1</v>
      </c>
      <c r="I36" s="1076">
        <v>32.9</v>
      </c>
      <c r="J36" s="1076">
        <v>41.7</v>
      </c>
      <c r="K36" s="1293">
        <v>0</v>
      </c>
      <c r="L36" s="1293">
        <v>0</v>
      </c>
      <c r="M36" s="1076">
        <v>46</v>
      </c>
      <c r="N36" s="1076">
        <v>49</v>
      </c>
      <c r="O36" s="1076">
        <v>46.8</v>
      </c>
      <c r="P36" s="1276">
        <v>45.7</v>
      </c>
      <c r="Q36" s="1309"/>
    </row>
    <row r="37" spans="3:17" s="1012" customFormat="1" ht="20.100000000000001" customHeight="1" x14ac:dyDescent="0.2">
      <c r="C37" s="1344">
        <v>28</v>
      </c>
      <c r="D37" s="1345" t="s">
        <v>138</v>
      </c>
      <c r="E37" s="1337">
        <f t="shared" si="0"/>
        <v>327.49999999999994</v>
      </c>
      <c r="F37" s="1338">
        <v>41.9</v>
      </c>
      <c r="G37" s="1339">
        <v>52.8</v>
      </c>
      <c r="H37" s="1293">
        <v>0</v>
      </c>
      <c r="I37" s="1293">
        <v>0</v>
      </c>
      <c r="J37" s="1339">
        <v>45.3</v>
      </c>
      <c r="K37" s="1339">
        <v>52.5</v>
      </c>
      <c r="L37" s="1293">
        <v>0</v>
      </c>
      <c r="M37" s="1299">
        <v>0</v>
      </c>
      <c r="N37" s="1339">
        <v>47</v>
      </c>
      <c r="O37" s="1339">
        <v>45.6</v>
      </c>
      <c r="P37" s="1340">
        <v>42.4</v>
      </c>
      <c r="Q37" s="1312"/>
    </row>
    <row r="38" spans="3:17" s="1012" customFormat="1" ht="20.100000000000001" customHeight="1" x14ac:dyDescent="0.2">
      <c r="C38" s="1092">
        <v>29</v>
      </c>
      <c r="D38" s="1048" t="s">
        <v>137</v>
      </c>
      <c r="E38" s="1090">
        <f t="shared" si="0"/>
        <v>321.10000000000002</v>
      </c>
      <c r="F38" s="1295">
        <v>0</v>
      </c>
      <c r="G38" s="1076">
        <v>45.9</v>
      </c>
      <c r="H38" s="1076">
        <v>44.8</v>
      </c>
      <c r="I38" s="1076">
        <v>45.9</v>
      </c>
      <c r="J38" s="1293">
        <v>0</v>
      </c>
      <c r="K38" s="1076">
        <v>49.7</v>
      </c>
      <c r="L38" s="1293">
        <v>0</v>
      </c>
      <c r="M38" s="1076">
        <v>48.8</v>
      </c>
      <c r="N38" s="1076">
        <v>47</v>
      </c>
      <c r="O38" s="1299">
        <v>0</v>
      </c>
      <c r="P38" s="1276">
        <v>39</v>
      </c>
      <c r="Q38" s="1312"/>
    </row>
    <row r="39" spans="3:17" s="1012" customFormat="1" ht="20.100000000000001" customHeight="1" x14ac:dyDescent="0.2">
      <c r="C39" s="1344">
        <v>30</v>
      </c>
      <c r="D39" s="1346" t="s">
        <v>65</v>
      </c>
      <c r="E39" s="1337">
        <f t="shared" si="0"/>
        <v>308.49999999999994</v>
      </c>
      <c r="F39" s="1338">
        <v>48.2</v>
      </c>
      <c r="G39" s="1339">
        <v>54.1</v>
      </c>
      <c r="H39" s="1339">
        <v>56</v>
      </c>
      <c r="I39" s="1339">
        <v>42.9</v>
      </c>
      <c r="J39" s="1339">
        <v>49.8</v>
      </c>
      <c r="K39" s="1339">
        <v>57.5</v>
      </c>
      <c r="L39" s="1293">
        <v>0</v>
      </c>
      <c r="M39" s="1299">
        <v>0</v>
      </c>
      <c r="N39" s="1299">
        <v>0</v>
      </c>
      <c r="O39" s="1299">
        <v>0</v>
      </c>
      <c r="P39" s="1327">
        <v>0</v>
      </c>
      <c r="Q39" s="1312"/>
    </row>
    <row r="40" spans="3:17" s="1012" customFormat="1" ht="20.100000000000001" customHeight="1" x14ac:dyDescent="0.2">
      <c r="C40" s="1092">
        <v>31</v>
      </c>
      <c r="D40" s="1089" t="s">
        <v>474</v>
      </c>
      <c r="E40" s="1090">
        <f t="shared" si="0"/>
        <v>291</v>
      </c>
      <c r="F40" s="1091">
        <v>43.2</v>
      </c>
      <c r="G40" s="1076">
        <v>44.6</v>
      </c>
      <c r="H40" s="1076">
        <v>36.200000000000003</v>
      </c>
      <c r="I40" s="1076">
        <v>45.4</v>
      </c>
      <c r="J40" s="1076">
        <v>39.1</v>
      </c>
      <c r="K40" s="1293">
        <v>0</v>
      </c>
      <c r="L40" s="1293">
        <v>0</v>
      </c>
      <c r="M40" s="1299">
        <v>0</v>
      </c>
      <c r="N40" s="1299">
        <v>0</v>
      </c>
      <c r="O40" s="1076">
        <v>39.700000000000003</v>
      </c>
      <c r="P40" s="1276">
        <v>42.8</v>
      </c>
      <c r="Q40" s="1307"/>
    </row>
    <row r="41" spans="3:17" s="1012" customFormat="1" ht="20.100000000000001" customHeight="1" x14ac:dyDescent="0.2">
      <c r="C41" s="1344">
        <v>32</v>
      </c>
      <c r="D41" s="1345" t="s">
        <v>490</v>
      </c>
      <c r="E41" s="1337">
        <f t="shared" si="0"/>
        <v>277.39999999999998</v>
      </c>
      <c r="F41" s="1295">
        <v>0</v>
      </c>
      <c r="G41" s="1293">
        <v>0</v>
      </c>
      <c r="H41" s="1293">
        <v>0</v>
      </c>
      <c r="I41" s="1339">
        <v>46.3</v>
      </c>
      <c r="J41" s="1339">
        <v>47.7</v>
      </c>
      <c r="K41" s="1293">
        <v>0</v>
      </c>
      <c r="L41" s="1293">
        <v>0</v>
      </c>
      <c r="M41" s="1339">
        <v>44.8</v>
      </c>
      <c r="N41" s="1339">
        <v>43.9</v>
      </c>
      <c r="O41" s="1339">
        <v>48.1</v>
      </c>
      <c r="P41" s="1340">
        <v>46.6</v>
      </c>
      <c r="Q41" s="1312"/>
    </row>
    <row r="42" spans="3:17" s="1012" customFormat="1" ht="20.100000000000001" customHeight="1" x14ac:dyDescent="0.2">
      <c r="C42" s="1092">
        <v>33</v>
      </c>
      <c r="D42" s="1089" t="s">
        <v>491</v>
      </c>
      <c r="E42" s="1090">
        <f t="shared" si="0"/>
        <v>255.6</v>
      </c>
      <c r="F42" s="1295">
        <v>0</v>
      </c>
      <c r="G42" s="1293">
        <v>0</v>
      </c>
      <c r="H42" s="1293">
        <v>0</v>
      </c>
      <c r="I42" s="1076">
        <v>44.4</v>
      </c>
      <c r="J42" s="1076">
        <v>52.7</v>
      </c>
      <c r="K42" s="1293">
        <v>0</v>
      </c>
      <c r="L42" s="1293">
        <v>0</v>
      </c>
      <c r="M42" s="1076">
        <v>51</v>
      </c>
      <c r="N42" s="1299">
        <v>0</v>
      </c>
      <c r="O42" s="1076">
        <v>61</v>
      </c>
      <c r="P42" s="1276">
        <v>46.5</v>
      </c>
      <c r="Q42" s="1312"/>
    </row>
    <row r="43" spans="3:17" s="1012" customFormat="1" ht="20.100000000000001" customHeight="1" x14ac:dyDescent="0.2">
      <c r="C43" s="1344">
        <v>34</v>
      </c>
      <c r="D43" s="1346" t="s">
        <v>13</v>
      </c>
      <c r="E43" s="1337">
        <f t="shared" si="0"/>
        <v>249.9</v>
      </c>
      <c r="F43" s="1338">
        <v>57.1</v>
      </c>
      <c r="G43" s="1339">
        <v>66</v>
      </c>
      <c r="H43" s="1339">
        <v>64.099999999999994</v>
      </c>
      <c r="I43" s="1339">
        <v>62.7</v>
      </c>
      <c r="J43" s="1293">
        <v>0</v>
      </c>
      <c r="K43" s="1293">
        <v>0</v>
      </c>
      <c r="L43" s="1293">
        <v>0</v>
      </c>
      <c r="M43" s="1299">
        <v>0</v>
      </c>
      <c r="N43" s="1299">
        <v>0</v>
      </c>
      <c r="O43" s="1299">
        <v>0</v>
      </c>
      <c r="P43" s="1327">
        <v>0</v>
      </c>
      <c r="Q43" s="1312"/>
    </row>
    <row r="44" spans="3:17" s="1012" customFormat="1" ht="20.100000000000001" customHeight="1" x14ac:dyDescent="0.2">
      <c r="C44" s="1092">
        <v>35</v>
      </c>
      <c r="D44" s="1089" t="s">
        <v>492</v>
      </c>
      <c r="E44" s="1090">
        <f t="shared" si="0"/>
        <v>249.89999999999998</v>
      </c>
      <c r="F44" s="1295">
        <v>0</v>
      </c>
      <c r="G44" s="1293">
        <v>0</v>
      </c>
      <c r="H44" s="1293">
        <v>0</v>
      </c>
      <c r="I44" s="1076">
        <v>42.3</v>
      </c>
      <c r="J44" s="1076">
        <v>42</v>
      </c>
      <c r="K44" s="1076">
        <v>42.5</v>
      </c>
      <c r="L44" s="1076">
        <v>41.3</v>
      </c>
      <c r="M44" s="1299">
        <v>0</v>
      </c>
      <c r="N44" s="1299">
        <v>0</v>
      </c>
      <c r="O44" s="1076">
        <v>44.1</v>
      </c>
      <c r="P44" s="1276">
        <v>37.700000000000003</v>
      </c>
      <c r="Q44" s="1312"/>
    </row>
    <row r="45" spans="3:17" s="1012" customFormat="1" ht="20.100000000000001" customHeight="1" x14ac:dyDescent="0.2">
      <c r="C45" s="1344">
        <v>36</v>
      </c>
      <c r="D45" s="1345" t="s">
        <v>496</v>
      </c>
      <c r="E45" s="1337">
        <f t="shared" si="0"/>
        <v>237.3</v>
      </c>
      <c r="F45" s="1295">
        <v>0</v>
      </c>
      <c r="G45" s="1293">
        <v>0</v>
      </c>
      <c r="H45" s="1293">
        <v>0</v>
      </c>
      <c r="I45" s="1293">
        <v>0</v>
      </c>
      <c r="J45" s="1339">
        <v>52.7</v>
      </c>
      <c r="K45" s="1339">
        <v>48.7</v>
      </c>
      <c r="L45" s="1339">
        <v>50.3</v>
      </c>
      <c r="M45" s="1299">
        <v>0</v>
      </c>
      <c r="N45" s="1339">
        <v>41.2</v>
      </c>
      <c r="O45" s="1339">
        <v>44.4</v>
      </c>
      <c r="P45" s="1327">
        <v>0</v>
      </c>
      <c r="Q45" s="1309"/>
    </row>
    <row r="46" spans="3:17" s="1012" customFormat="1" ht="20.100000000000001" customHeight="1" x14ac:dyDescent="0.2">
      <c r="C46" s="1092">
        <v>37</v>
      </c>
      <c r="D46" s="1089" t="s">
        <v>489</v>
      </c>
      <c r="E46" s="1090">
        <f t="shared" si="0"/>
        <v>200.5</v>
      </c>
      <c r="F46" s="1295">
        <v>0</v>
      </c>
      <c r="G46" s="1293">
        <v>0</v>
      </c>
      <c r="H46" s="1293">
        <v>0</v>
      </c>
      <c r="I46" s="1076">
        <v>52.4</v>
      </c>
      <c r="J46" s="1076">
        <v>48.6</v>
      </c>
      <c r="K46" s="1293">
        <v>0</v>
      </c>
      <c r="L46" s="1293">
        <v>0</v>
      </c>
      <c r="M46" s="1076">
        <v>52.9</v>
      </c>
      <c r="N46" s="1299">
        <v>0</v>
      </c>
      <c r="O46" s="1076">
        <v>46.6</v>
      </c>
      <c r="P46" s="1327">
        <v>0</v>
      </c>
      <c r="Q46" s="1309"/>
    </row>
    <row r="47" spans="3:17" s="1012" customFormat="1" ht="20.100000000000001" customHeight="1" x14ac:dyDescent="0.2">
      <c r="C47" s="1344">
        <v>38</v>
      </c>
      <c r="D47" s="1336" t="s">
        <v>583</v>
      </c>
      <c r="E47" s="1337">
        <f t="shared" si="0"/>
        <v>199.7</v>
      </c>
      <c r="F47" s="1300">
        <v>0</v>
      </c>
      <c r="G47" s="1299">
        <v>0</v>
      </c>
      <c r="H47" s="1299">
        <v>0</v>
      </c>
      <c r="I47" s="1299">
        <v>0</v>
      </c>
      <c r="J47" s="1293">
        <v>0</v>
      </c>
      <c r="K47" s="1293">
        <v>0</v>
      </c>
      <c r="L47" s="1299">
        <v>0</v>
      </c>
      <c r="M47" s="1339">
        <v>48.1</v>
      </c>
      <c r="N47" s="1339">
        <v>48.4</v>
      </c>
      <c r="O47" s="1339">
        <v>52.8</v>
      </c>
      <c r="P47" s="1340">
        <v>50.4</v>
      </c>
      <c r="Q47" s="1309"/>
    </row>
    <row r="48" spans="3:17" s="1012" customFormat="1" ht="20.100000000000001" customHeight="1" x14ac:dyDescent="0.2">
      <c r="C48" s="1092">
        <v>39</v>
      </c>
      <c r="D48" s="1047" t="s">
        <v>498</v>
      </c>
      <c r="E48" s="1090">
        <f t="shared" si="0"/>
        <v>197.8</v>
      </c>
      <c r="F48" s="1295">
        <v>0</v>
      </c>
      <c r="G48" s="1293">
        <v>0</v>
      </c>
      <c r="H48" s="1293">
        <v>0</v>
      </c>
      <c r="I48" s="1293">
        <v>0</v>
      </c>
      <c r="J48" s="1293">
        <v>0</v>
      </c>
      <c r="K48" s="1076">
        <v>46.3</v>
      </c>
      <c r="L48" s="1076">
        <v>50</v>
      </c>
      <c r="M48" s="1076">
        <v>56.8</v>
      </c>
      <c r="N48" s="1076">
        <v>44.7</v>
      </c>
      <c r="O48" s="1299">
        <v>0</v>
      </c>
      <c r="P48" s="1327">
        <v>0</v>
      </c>
      <c r="Q48" s="1312"/>
    </row>
    <row r="49" spans="3:17" s="1012" customFormat="1" ht="20.100000000000001" customHeight="1" x14ac:dyDescent="0.2">
      <c r="C49" s="1344">
        <v>40</v>
      </c>
      <c r="D49" s="1341" t="s">
        <v>503</v>
      </c>
      <c r="E49" s="1337">
        <f t="shared" si="0"/>
        <v>195.2</v>
      </c>
      <c r="F49" s="1295">
        <v>0</v>
      </c>
      <c r="G49" s="1293">
        <v>0</v>
      </c>
      <c r="H49" s="1293">
        <v>0</v>
      </c>
      <c r="I49" s="1293">
        <v>0</v>
      </c>
      <c r="J49" s="1293">
        <v>0</v>
      </c>
      <c r="K49" s="1293">
        <v>0</v>
      </c>
      <c r="L49" s="1339">
        <v>49.4</v>
      </c>
      <c r="M49" s="1299">
        <v>0</v>
      </c>
      <c r="N49" s="1339">
        <v>48.1</v>
      </c>
      <c r="O49" s="1339">
        <v>47.4</v>
      </c>
      <c r="P49" s="1340">
        <v>50.3</v>
      </c>
      <c r="Q49" s="1309"/>
    </row>
    <row r="50" spans="3:17" s="1012" customFormat="1" ht="20.100000000000001" customHeight="1" x14ac:dyDescent="0.2">
      <c r="C50" s="1092">
        <v>41</v>
      </c>
      <c r="D50" s="1047" t="s">
        <v>122</v>
      </c>
      <c r="E50" s="1090">
        <f t="shared" si="0"/>
        <v>183.1</v>
      </c>
      <c r="F50" s="1295">
        <v>0</v>
      </c>
      <c r="G50" s="1293">
        <v>0</v>
      </c>
      <c r="H50" s="1293">
        <v>0</v>
      </c>
      <c r="I50" s="1076">
        <v>46.7</v>
      </c>
      <c r="J50" s="1076">
        <v>43.6</v>
      </c>
      <c r="K50" s="1293">
        <v>0</v>
      </c>
      <c r="L50" s="1076">
        <v>47.9</v>
      </c>
      <c r="M50" s="1076">
        <v>44.9</v>
      </c>
      <c r="N50" s="1299">
        <v>0</v>
      </c>
      <c r="O50" s="1299">
        <v>0</v>
      </c>
      <c r="P50" s="1327">
        <v>0</v>
      </c>
      <c r="Q50" s="1312"/>
    </row>
    <row r="51" spans="3:17" s="1012" customFormat="1" ht="20.100000000000001" customHeight="1" x14ac:dyDescent="0.2">
      <c r="C51" s="1344">
        <v>42</v>
      </c>
      <c r="D51" s="1341" t="s">
        <v>499</v>
      </c>
      <c r="E51" s="1337">
        <f t="shared" si="0"/>
        <v>165.2</v>
      </c>
      <c r="F51" s="1295">
        <v>0</v>
      </c>
      <c r="G51" s="1293">
        <v>0</v>
      </c>
      <c r="H51" s="1293">
        <v>0</v>
      </c>
      <c r="I51" s="1293">
        <v>0</v>
      </c>
      <c r="J51" s="1293">
        <v>0</v>
      </c>
      <c r="K51" s="1339">
        <v>39.799999999999997</v>
      </c>
      <c r="L51" s="1293">
        <v>0</v>
      </c>
      <c r="M51" s="1299">
        <v>0</v>
      </c>
      <c r="N51" s="1339">
        <v>38.4</v>
      </c>
      <c r="O51" s="1339">
        <v>47.5</v>
      </c>
      <c r="P51" s="1340">
        <v>39.5</v>
      </c>
      <c r="Q51" s="1312"/>
    </row>
    <row r="52" spans="3:17" s="1012" customFormat="1" ht="20.100000000000001" customHeight="1" x14ac:dyDescent="0.2">
      <c r="C52" s="1092">
        <v>43</v>
      </c>
      <c r="D52" s="1088" t="s">
        <v>66</v>
      </c>
      <c r="E52" s="1090">
        <f t="shared" si="0"/>
        <v>145.69999999999999</v>
      </c>
      <c r="F52" s="1295">
        <v>0</v>
      </c>
      <c r="G52" s="1076">
        <v>44.5</v>
      </c>
      <c r="H52" s="1076">
        <v>48.3</v>
      </c>
      <c r="I52" s="1293">
        <v>0</v>
      </c>
      <c r="J52" s="1076">
        <v>52.9</v>
      </c>
      <c r="K52" s="1293">
        <v>0</v>
      </c>
      <c r="L52" s="1293">
        <v>0</v>
      </c>
      <c r="M52" s="1299">
        <v>0</v>
      </c>
      <c r="N52" s="1299">
        <v>0</v>
      </c>
      <c r="O52" s="1299">
        <v>0</v>
      </c>
      <c r="P52" s="1327">
        <v>0</v>
      </c>
      <c r="Q52" s="1312"/>
    </row>
    <row r="53" spans="3:17" s="1012" customFormat="1" ht="20.100000000000001" customHeight="1" x14ac:dyDescent="0.2">
      <c r="C53" s="1344">
        <v>44</v>
      </c>
      <c r="D53" s="1341" t="s">
        <v>480</v>
      </c>
      <c r="E53" s="1337">
        <f t="shared" si="0"/>
        <v>139.39999999999998</v>
      </c>
      <c r="F53" s="1338">
        <v>45.3</v>
      </c>
      <c r="G53" s="1339">
        <v>46</v>
      </c>
      <c r="H53" s="1293">
        <v>0</v>
      </c>
      <c r="I53" s="1293">
        <v>0</v>
      </c>
      <c r="J53" s="1339">
        <v>48.1</v>
      </c>
      <c r="K53" s="1293">
        <v>0</v>
      </c>
      <c r="L53" s="1293">
        <v>0</v>
      </c>
      <c r="M53" s="1299">
        <v>0</v>
      </c>
      <c r="N53" s="1299">
        <v>0</v>
      </c>
      <c r="O53" s="1299">
        <v>0</v>
      </c>
      <c r="P53" s="1327">
        <v>0</v>
      </c>
      <c r="Q53" s="1312"/>
    </row>
    <row r="54" spans="3:17" s="1012" customFormat="1" ht="20.100000000000001" customHeight="1" x14ac:dyDescent="0.2">
      <c r="C54" s="1092">
        <v>45</v>
      </c>
      <c r="D54" s="1088" t="s">
        <v>69</v>
      </c>
      <c r="E54" s="1090">
        <f t="shared" si="0"/>
        <v>126.4</v>
      </c>
      <c r="F54" s="1295">
        <v>0</v>
      </c>
      <c r="G54" s="1293">
        <v>0</v>
      </c>
      <c r="H54" s="1293">
        <v>0</v>
      </c>
      <c r="I54" s="1293">
        <v>0</v>
      </c>
      <c r="J54" s="1293">
        <v>0</v>
      </c>
      <c r="K54" s="1293">
        <v>0</v>
      </c>
      <c r="L54" s="1293">
        <v>0</v>
      </c>
      <c r="M54" s="1299">
        <v>0</v>
      </c>
      <c r="N54" s="1076">
        <v>41.3</v>
      </c>
      <c r="O54" s="1076">
        <v>44.1</v>
      </c>
      <c r="P54" s="1276">
        <v>41</v>
      </c>
      <c r="Q54" s="1309"/>
    </row>
    <row r="55" spans="3:17" s="1012" customFormat="1" ht="20.100000000000001" customHeight="1" x14ac:dyDescent="0.2">
      <c r="C55" s="1344">
        <v>46</v>
      </c>
      <c r="D55" s="1336" t="s">
        <v>590</v>
      </c>
      <c r="E55" s="1337">
        <f t="shared" si="0"/>
        <v>116.1</v>
      </c>
      <c r="F55" s="1300">
        <v>0</v>
      </c>
      <c r="G55" s="1299">
        <v>0</v>
      </c>
      <c r="H55" s="1299">
        <v>0</v>
      </c>
      <c r="I55" s="1299">
        <v>0</v>
      </c>
      <c r="J55" s="1293">
        <v>0</v>
      </c>
      <c r="K55" s="1293">
        <v>0</v>
      </c>
      <c r="L55" s="1299">
        <v>0</v>
      </c>
      <c r="M55" s="1299">
        <v>0</v>
      </c>
      <c r="N55" s="1339">
        <v>35.9</v>
      </c>
      <c r="O55" s="1339">
        <v>41.6</v>
      </c>
      <c r="P55" s="1340">
        <v>38.6</v>
      </c>
      <c r="Q55" s="1312"/>
    </row>
    <row r="56" spans="3:17" s="1012" customFormat="1" ht="20.100000000000001" customHeight="1" x14ac:dyDescent="0.2">
      <c r="C56" s="1092">
        <v>47</v>
      </c>
      <c r="D56" s="1047" t="s">
        <v>501</v>
      </c>
      <c r="E56" s="1090">
        <f t="shared" si="0"/>
        <v>106.4</v>
      </c>
      <c r="F56" s="1295">
        <v>0</v>
      </c>
      <c r="G56" s="1293">
        <v>0</v>
      </c>
      <c r="H56" s="1293">
        <v>0</v>
      </c>
      <c r="I56" s="1293">
        <v>0</v>
      </c>
      <c r="J56" s="1293">
        <v>0</v>
      </c>
      <c r="K56" s="1293">
        <v>0</v>
      </c>
      <c r="L56" s="1076">
        <v>54.5</v>
      </c>
      <c r="M56" s="1076">
        <v>51.9</v>
      </c>
      <c r="N56" s="1299">
        <v>0</v>
      </c>
      <c r="O56" s="1299">
        <v>0</v>
      </c>
      <c r="P56" s="1327">
        <v>0</v>
      </c>
      <c r="Q56" s="1312"/>
    </row>
    <row r="57" spans="3:17" s="1012" customFormat="1" ht="20.100000000000001" customHeight="1" x14ac:dyDescent="0.2">
      <c r="C57" s="1344">
        <v>48</v>
      </c>
      <c r="D57" s="1336" t="s">
        <v>502</v>
      </c>
      <c r="E57" s="1337">
        <f t="shared" si="0"/>
        <v>94.4</v>
      </c>
      <c r="F57" s="1295">
        <v>0</v>
      </c>
      <c r="G57" s="1293">
        <v>0</v>
      </c>
      <c r="H57" s="1293">
        <v>0</v>
      </c>
      <c r="I57" s="1293">
        <v>0</v>
      </c>
      <c r="J57" s="1293">
        <v>0</v>
      </c>
      <c r="K57" s="1293">
        <v>0</v>
      </c>
      <c r="L57" s="1339">
        <v>47.5</v>
      </c>
      <c r="M57" s="1299">
        <v>0</v>
      </c>
      <c r="N57" s="1339">
        <v>46.9</v>
      </c>
      <c r="O57" s="1299">
        <v>0</v>
      </c>
      <c r="P57" s="1327">
        <v>0</v>
      </c>
      <c r="Q57" s="1312"/>
    </row>
    <row r="58" spans="3:17" s="1012" customFormat="1" ht="20.100000000000001" customHeight="1" x14ac:dyDescent="0.2">
      <c r="C58" s="1092">
        <v>49</v>
      </c>
      <c r="D58" s="1088" t="s">
        <v>586</v>
      </c>
      <c r="E58" s="1090">
        <f t="shared" si="0"/>
        <v>85.3</v>
      </c>
      <c r="F58" s="1295">
        <v>0</v>
      </c>
      <c r="G58" s="1293">
        <v>0</v>
      </c>
      <c r="H58" s="1293">
        <v>0</v>
      </c>
      <c r="I58" s="1293">
        <v>0</v>
      </c>
      <c r="J58" s="1293">
        <v>0</v>
      </c>
      <c r="K58" s="1293">
        <v>0</v>
      </c>
      <c r="L58" s="1076">
        <v>43</v>
      </c>
      <c r="M58" s="1076">
        <v>42.3</v>
      </c>
      <c r="N58" s="1299">
        <v>0</v>
      </c>
      <c r="O58" s="1299">
        <v>0</v>
      </c>
      <c r="P58" s="1327">
        <v>0</v>
      </c>
      <c r="Q58" s="1312"/>
    </row>
    <row r="59" spans="3:17" s="1012" customFormat="1" ht="20.100000000000001" customHeight="1" x14ac:dyDescent="0.2">
      <c r="C59" s="1344">
        <v>50</v>
      </c>
      <c r="D59" s="1341" t="s">
        <v>493</v>
      </c>
      <c r="E59" s="1337">
        <f t="shared" si="0"/>
        <v>51.2</v>
      </c>
      <c r="F59" s="1295">
        <v>0</v>
      </c>
      <c r="G59" s="1293">
        <v>0</v>
      </c>
      <c r="H59" s="1293">
        <v>0</v>
      </c>
      <c r="I59" s="1339">
        <v>26.5</v>
      </c>
      <c r="J59" s="1339">
        <v>24.7</v>
      </c>
      <c r="K59" s="1293">
        <v>0</v>
      </c>
      <c r="L59" s="1293">
        <v>0</v>
      </c>
      <c r="M59" s="1299">
        <v>0</v>
      </c>
      <c r="N59" s="1299">
        <v>0</v>
      </c>
      <c r="O59" s="1299">
        <v>0</v>
      </c>
      <c r="P59" s="1327">
        <v>0</v>
      </c>
      <c r="Q59" s="1312"/>
    </row>
    <row r="60" spans="3:17" s="1012" customFormat="1" ht="20.100000000000001" customHeight="1" x14ac:dyDescent="0.2">
      <c r="C60" s="1092">
        <v>51</v>
      </c>
      <c r="D60" s="1047" t="s">
        <v>582</v>
      </c>
      <c r="E60" s="1090">
        <f t="shared" si="0"/>
        <v>42</v>
      </c>
      <c r="F60" s="1300">
        <v>0</v>
      </c>
      <c r="G60" s="1299">
        <v>0</v>
      </c>
      <c r="H60" s="1299">
        <v>0</v>
      </c>
      <c r="I60" s="1299">
        <v>0</v>
      </c>
      <c r="J60" s="1293">
        <v>0</v>
      </c>
      <c r="K60" s="1293">
        <v>0</v>
      </c>
      <c r="L60" s="1299">
        <v>0</v>
      </c>
      <c r="M60" s="1076">
        <v>42</v>
      </c>
      <c r="N60" s="1299">
        <v>0</v>
      </c>
      <c r="O60" s="1299">
        <v>0</v>
      </c>
      <c r="P60" s="1327">
        <v>0</v>
      </c>
      <c r="Q60" s="1312"/>
    </row>
    <row r="61" spans="3:17" s="1012" customFormat="1" ht="20.100000000000001" customHeight="1" x14ac:dyDescent="0.2">
      <c r="C61" s="1344">
        <v>52</v>
      </c>
      <c r="D61" s="1336" t="s">
        <v>598</v>
      </c>
      <c r="E61" s="1337">
        <f t="shared" si="0"/>
        <v>41.5</v>
      </c>
      <c r="F61" s="1300">
        <v>0</v>
      </c>
      <c r="G61" s="1299">
        <v>0</v>
      </c>
      <c r="H61" s="1299">
        <v>0</v>
      </c>
      <c r="I61" s="1299">
        <v>0</v>
      </c>
      <c r="J61" s="1293">
        <v>0</v>
      </c>
      <c r="K61" s="1293">
        <v>0</v>
      </c>
      <c r="L61" s="1299">
        <v>0</v>
      </c>
      <c r="M61" s="1299">
        <v>0</v>
      </c>
      <c r="N61" s="1299">
        <v>0</v>
      </c>
      <c r="O61" s="1299">
        <v>0</v>
      </c>
      <c r="P61" s="1340">
        <v>41.5</v>
      </c>
      <c r="Q61" s="1312"/>
    </row>
    <row r="62" spans="3:17" s="1012" customFormat="1" ht="20.100000000000001" customHeight="1" thickBot="1" x14ac:dyDescent="0.25">
      <c r="C62" s="1323">
        <v>53</v>
      </c>
      <c r="D62" s="1324" t="s">
        <v>495</v>
      </c>
      <c r="E62" s="1325">
        <f t="shared" si="0"/>
        <v>31.5</v>
      </c>
      <c r="F62" s="1297">
        <v>0</v>
      </c>
      <c r="G62" s="1296">
        <v>0</v>
      </c>
      <c r="H62" s="1296">
        <v>0</v>
      </c>
      <c r="I62" s="1296">
        <v>0</v>
      </c>
      <c r="J62" s="1326">
        <v>31.5</v>
      </c>
      <c r="K62" s="1296">
        <v>0</v>
      </c>
      <c r="L62" s="1296">
        <v>0</v>
      </c>
      <c r="M62" s="1301">
        <v>0</v>
      </c>
      <c r="N62" s="1301">
        <v>0</v>
      </c>
      <c r="O62" s="1301">
        <v>0</v>
      </c>
      <c r="P62" s="1328">
        <v>0</v>
      </c>
      <c r="Q62" s="1312"/>
    </row>
    <row r="63" spans="3:17" s="1012" customFormat="1" x14ac:dyDescent="0.2">
      <c r="Q63" s="1308"/>
    </row>
    <row r="64" spans="3:17" s="1012" customFormat="1" ht="17.25" customHeight="1" x14ac:dyDescent="0.2">
      <c r="C64" s="1903" t="s">
        <v>35</v>
      </c>
      <c r="D64" s="1904"/>
      <c r="E64" s="1905"/>
      <c r="F64" s="1087">
        <v>26</v>
      </c>
      <c r="G64" s="1087">
        <v>30</v>
      </c>
      <c r="H64" s="1087">
        <v>29</v>
      </c>
      <c r="I64" s="1087">
        <v>34</v>
      </c>
      <c r="J64" s="1087">
        <v>34</v>
      </c>
      <c r="K64" s="1087">
        <v>27</v>
      </c>
      <c r="L64" s="1087">
        <v>26</v>
      </c>
      <c r="M64" s="1087">
        <v>32</v>
      </c>
      <c r="N64" s="1087">
        <v>32</v>
      </c>
      <c r="O64" s="1087">
        <v>36</v>
      </c>
      <c r="P64" s="1087">
        <v>35</v>
      </c>
      <c r="Q64" s="1308"/>
    </row>
    <row r="65" spans="3:17" s="1012" customFormat="1" ht="17.25" customHeight="1" x14ac:dyDescent="0.2">
      <c r="C65" s="1007"/>
      <c r="D65" s="871"/>
      <c r="E65" s="1008"/>
      <c r="F65" s="1009"/>
      <c r="G65" s="1009"/>
      <c r="H65" s="1009"/>
      <c r="I65" s="1009"/>
      <c r="J65" s="1009"/>
      <c r="K65" s="1009"/>
      <c r="L65" s="1009"/>
      <c r="M65" s="1009"/>
      <c r="N65" s="1009"/>
      <c r="O65" s="1009"/>
      <c r="P65" s="1009"/>
      <c r="Q65" s="1308"/>
    </row>
    <row r="66" spans="3:17" s="1012" customFormat="1" ht="17.25" customHeight="1" x14ac:dyDescent="0.2">
      <c r="C66" s="1007"/>
      <c r="D66" s="871"/>
      <c r="E66" s="1008"/>
      <c r="F66" s="1009"/>
      <c r="G66" s="1009"/>
      <c r="H66" s="1009"/>
      <c r="I66" s="1009"/>
      <c r="J66" s="1009"/>
      <c r="K66" s="1009"/>
      <c r="L66" s="1009"/>
      <c r="M66" s="1009"/>
      <c r="N66" s="1009"/>
      <c r="O66" s="1009"/>
      <c r="P66" s="1009"/>
      <c r="Q66" s="1308"/>
    </row>
    <row r="67" spans="3:17" s="1075" customFormat="1" x14ac:dyDescent="0.25">
      <c r="C67" s="1907" t="s">
        <v>508</v>
      </c>
      <c r="D67" s="1907"/>
      <c r="E67" s="1907"/>
      <c r="F67" s="1907"/>
      <c r="G67" s="1907"/>
      <c r="H67" s="1907"/>
      <c r="I67" s="1907"/>
      <c r="J67" s="1907"/>
      <c r="K67" s="1907"/>
      <c r="L67" s="1907"/>
      <c r="M67" s="1907"/>
      <c r="N67" s="1907"/>
      <c r="O67" s="1907"/>
      <c r="P67" s="1907"/>
      <c r="Q67" s="1310"/>
    </row>
    <row r="68" spans="3:17" s="1013" customFormat="1" ht="9.9499999999999993" customHeight="1" x14ac:dyDescent="0.25">
      <c r="E68" s="1014"/>
      <c r="F68" s="1015"/>
      <c r="G68" s="1015"/>
      <c r="H68" s="1015"/>
      <c r="I68" s="1015"/>
      <c r="J68" s="1015"/>
      <c r="K68" s="1015"/>
      <c r="L68" s="1015"/>
      <c r="M68" s="1015"/>
      <c r="N68" s="1015"/>
      <c r="O68" s="1015"/>
      <c r="P68" s="1015"/>
      <c r="Q68" s="1310"/>
    </row>
    <row r="69" spans="3:17" s="1017" customFormat="1" x14ac:dyDescent="0.25">
      <c r="C69" s="1016" t="s">
        <v>528</v>
      </c>
      <c r="D69" s="1017" t="s">
        <v>511</v>
      </c>
      <c r="E69" s="1018"/>
      <c r="F69" s="1019"/>
      <c r="G69" s="1019"/>
      <c r="H69" s="1019"/>
      <c r="I69" s="1019"/>
      <c r="J69" s="1019"/>
      <c r="K69" s="1019"/>
      <c r="L69" s="1019"/>
      <c r="M69" s="1019"/>
      <c r="N69" s="1019"/>
      <c r="O69" s="1019"/>
      <c r="P69" s="1019"/>
      <c r="Q69" s="1311"/>
    </row>
    <row r="70" spans="3:17" s="1017" customFormat="1" x14ac:dyDescent="0.25">
      <c r="C70" s="1016"/>
      <c r="D70" s="1017" t="s">
        <v>512</v>
      </c>
      <c r="E70" s="1018"/>
      <c r="F70" s="1019"/>
      <c r="G70" s="1019"/>
      <c r="H70" s="1019"/>
      <c r="I70" s="1019"/>
      <c r="J70" s="1019"/>
      <c r="K70" s="1019"/>
      <c r="L70" s="1019"/>
      <c r="M70" s="1019"/>
      <c r="N70" s="1019"/>
      <c r="O70" s="1019"/>
      <c r="P70" s="1019"/>
      <c r="Q70" s="1311"/>
    </row>
    <row r="71" spans="3:17" s="1017" customFormat="1" ht="9.9499999999999993" customHeight="1" x14ac:dyDescent="0.25">
      <c r="C71" s="1016"/>
      <c r="E71" s="1018"/>
      <c r="F71" s="1019"/>
      <c r="G71" s="1019"/>
      <c r="H71" s="1019"/>
      <c r="I71" s="1019"/>
      <c r="J71" s="1019"/>
      <c r="K71" s="1019"/>
      <c r="L71" s="1019"/>
      <c r="M71" s="1019"/>
      <c r="N71" s="1019"/>
      <c r="O71" s="1019"/>
      <c r="P71" s="1019"/>
      <c r="Q71" s="1311"/>
    </row>
    <row r="72" spans="3:17" s="1017" customFormat="1" x14ac:dyDescent="0.25">
      <c r="C72" s="1016" t="s">
        <v>529</v>
      </c>
      <c r="D72" s="1017" t="s">
        <v>513</v>
      </c>
      <c r="E72" s="1018"/>
      <c r="F72" s="1019"/>
      <c r="G72" s="1019"/>
      <c r="H72" s="1019"/>
      <c r="I72" s="1019"/>
      <c r="J72" s="1019"/>
      <c r="K72" s="1019"/>
      <c r="L72" s="1019"/>
      <c r="M72" s="1019"/>
      <c r="N72" s="1019"/>
      <c r="O72" s="1019"/>
      <c r="P72" s="1019"/>
      <c r="Q72" s="1311"/>
    </row>
    <row r="73" spans="3:17" s="1017" customFormat="1" x14ac:dyDescent="0.25">
      <c r="C73" s="1016" t="s">
        <v>530</v>
      </c>
      <c r="D73" s="1017" t="s">
        <v>509</v>
      </c>
      <c r="E73" s="1018"/>
      <c r="F73" s="1019"/>
      <c r="G73" s="1019"/>
      <c r="H73" s="1019"/>
      <c r="I73" s="1019"/>
      <c r="J73" s="1019"/>
      <c r="K73" s="1019"/>
      <c r="L73" s="1019"/>
      <c r="M73" s="1019"/>
      <c r="N73" s="1019"/>
      <c r="O73" s="1019"/>
      <c r="P73" s="1019"/>
      <c r="Q73" s="1311"/>
    </row>
    <row r="74" spans="3:17" s="1017" customFormat="1" x14ac:dyDescent="0.25">
      <c r="D74" s="1017" t="s">
        <v>510</v>
      </c>
      <c r="E74" s="1018"/>
      <c r="F74" s="1019"/>
      <c r="G74" s="1019"/>
      <c r="H74" s="1019"/>
      <c r="I74" s="1019"/>
      <c r="J74" s="1019"/>
      <c r="K74" s="1019"/>
      <c r="L74" s="1019"/>
      <c r="M74" s="1019"/>
      <c r="N74" s="1019"/>
      <c r="O74" s="1019"/>
      <c r="P74" s="1019"/>
      <c r="Q74" s="1311"/>
    </row>
  </sheetData>
  <sortState ref="D12:P63">
    <sortCondition descending="1" ref="E11"/>
  </sortState>
  <mergeCells count="10">
    <mergeCell ref="C64:E64"/>
    <mergeCell ref="C3:P3"/>
    <mergeCell ref="C67:P67"/>
    <mergeCell ref="C4:P4"/>
    <mergeCell ref="C2:P2"/>
    <mergeCell ref="C5:P5"/>
    <mergeCell ref="C7:C9"/>
    <mergeCell ref="D7:D9"/>
    <mergeCell ref="E7:E9"/>
    <mergeCell ref="F7:P7"/>
  </mergeCells>
  <conditionalFormatting sqref="L64:P64 F19:P19 E21:K21 E18:J18 L31:P31 L20:P20 F16:K17 F20:J20 F22:K22 F28:I29 F26:J27 F30:P30 F31:J31 F23:P25 L26:P29 F32:P33 L36:P36 F36:J36 F15:P15 E15:E17 M16:P18 M21:P22 E10:P14">
    <cfRule type="cellIs" dxfId="645" priority="208" stopIfTrue="1" operator="lessThanOrEqual">
      <formula>0</formula>
    </cfRule>
  </conditionalFormatting>
  <conditionalFormatting sqref="F64">
    <cfRule type="cellIs" dxfId="644" priority="207" stopIfTrue="1" operator="lessThanOrEqual">
      <formula>0</formula>
    </cfRule>
  </conditionalFormatting>
  <conditionalFormatting sqref="J32">
    <cfRule type="cellIs" dxfId="643" priority="205" stopIfTrue="1" operator="lessThanOrEqual">
      <formula>0</formula>
    </cfRule>
  </conditionalFormatting>
  <conditionalFormatting sqref="J25">
    <cfRule type="cellIs" dxfId="642" priority="206" stopIfTrue="1" operator="lessThanOrEqual">
      <formula>0</formula>
    </cfRule>
  </conditionalFormatting>
  <conditionalFormatting sqref="L29:L30">
    <cfRule type="cellIs" dxfId="641" priority="204" stopIfTrue="1" operator="lessThanOrEqual">
      <formula>0</formula>
    </cfRule>
  </conditionalFormatting>
  <conditionalFormatting sqref="M36 F36:I36">
    <cfRule type="cellIs" dxfId="640" priority="203" stopIfTrue="1" operator="lessThanOrEqual">
      <formula>0</formula>
    </cfRule>
  </conditionalFormatting>
  <conditionalFormatting sqref="J36">
    <cfRule type="cellIs" dxfId="639" priority="202" stopIfTrue="1" operator="lessThanOrEqual">
      <formula>0</formula>
    </cfRule>
  </conditionalFormatting>
  <conditionalFormatting sqref="L36">
    <cfRule type="cellIs" dxfId="638" priority="201" stopIfTrue="1" operator="lessThanOrEqual">
      <formula>0</formula>
    </cfRule>
  </conditionalFormatting>
  <conditionalFormatting sqref="M20">
    <cfRule type="cellIs" dxfId="637" priority="198" stopIfTrue="1" operator="lessThanOrEqual">
      <formula>0</formula>
    </cfRule>
  </conditionalFormatting>
  <conditionalFormatting sqref="M13">
    <cfRule type="cellIs" dxfId="636" priority="200" stopIfTrue="1" operator="lessThanOrEqual">
      <formula>0</formula>
    </cfRule>
  </conditionalFormatting>
  <conditionalFormatting sqref="M17">
    <cfRule type="cellIs" dxfId="635" priority="199" stopIfTrue="1" operator="lessThanOrEqual">
      <formula>0</formula>
    </cfRule>
  </conditionalFormatting>
  <conditionalFormatting sqref="M24">
    <cfRule type="cellIs" dxfId="634" priority="197" stopIfTrue="1" operator="lessThanOrEqual">
      <formula>0</formula>
    </cfRule>
  </conditionalFormatting>
  <conditionalFormatting sqref="M30">
    <cfRule type="cellIs" dxfId="633" priority="196" stopIfTrue="1" operator="lessThanOrEqual">
      <formula>0</formula>
    </cfRule>
  </conditionalFormatting>
  <conditionalFormatting sqref="M31">
    <cfRule type="cellIs" dxfId="632" priority="195" stopIfTrue="1" operator="lessThanOrEqual">
      <formula>0</formula>
    </cfRule>
  </conditionalFormatting>
  <conditionalFormatting sqref="N19:N20 N22:N33 N36">
    <cfRule type="cellIs" dxfId="631" priority="194" stopIfTrue="1" operator="lessThanOrEqual">
      <formula>0</formula>
    </cfRule>
  </conditionalFormatting>
  <conditionalFormatting sqref="N18">
    <cfRule type="cellIs" dxfId="630" priority="193" stopIfTrue="1" operator="lessThanOrEqual">
      <formula>0</formula>
    </cfRule>
  </conditionalFormatting>
  <conditionalFormatting sqref="N17">
    <cfRule type="cellIs" dxfId="629" priority="192" stopIfTrue="1" operator="lessThanOrEqual">
      <formula>0</formula>
    </cfRule>
  </conditionalFormatting>
  <conditionalFormatting sqref="N24">
    <cfRule type="cellIs" dxfId="628" priority="191" stopIfTrue="1" operator="lessThanOrEqual">
      <formula>0</formula>
    </cfRule>
  </conditionalFormatting>
  <conditionalFormatting sqref="N26">
    <cfRule type="cellIs" dxfId="627" priority="190" stopIfTrue="1" operator="lessThanOrEqual">
      <formula>0</formula>
    </cfRule>
  </conditionalFormatting>
  <conditionalFormatting sqref="O31">
    <cfRule type="cellIs" dxfId="626" priority="189" stopIfTrue="1" operator="lessThanOrEqual">
      <formula>0</formula>
    </cfRule>
  </conditionalFormatting>
  <conditionalFormatting sqref="O28">
    <cfRule type="cellIs" dxfId="625" priority="188" stopIfTrue="1" operator="lessThanOrEqual">
      <formula>0</formula>
    </cfRule>
  </conditionalFormatting>
  <conditionalFormatting sqref="E19:E20 E22:E33 E36">
    <cfRule type="cellIs" dxfId="624" priority="187" stopIfTrue="1" operator="lessThanOrEqual">
      <formula>0</formula>
    </cfRule>
  </conditionalFormatting>
  <conditionalFormatting sqref="G37 J43:P43 M37:P37">
    <cfRule type="cellIs" dxfId="623" priority="186" stopIfTrue="1" operator="lessThanOrEqual">
      <formula>0</formula>
    </cfRule>
  </conditionalFormatting>
  <conditionalFormatting sqref="E47">
    <cfRule type="cellIs" dxfId="622" priority="162" stopIfTrue="1" operator="lessThanOrEqual">
      <formula>0</formula>
    </cfRule>
  </conditionalFormatting>
  <conditionalFormatting sqref="G46:H46 M46:P46 J46">
    <cfRule type="cellIs" dxfId="621" priority="170" stopIfTrue="1" operator="lessThanOrEqual">
      <formula>0</formula>
    </cfRule>
  </conditionalFormatting>
  <conditionalFormatting sqref="M46">
    <cfRule type="cellIs" dxfId="620" priority="169" stopIfTrue="1" operator="lessThanOrEqual">
      <formula>0</formula>
    </cfRule>
  </conditionalFormatting>
  <conditionalFormatting sqref="N46">
    <cfRule type="cellIs" dxfId="619" priority="168" stopIfTrue="1" operator="lessThanOrEqual">
      <formula>0</formula>
    </cfRule>
  </conditionalFormatting>
  <conditionalFormatting sqref="M37">
    <cfRule type="cellIs" dxfId="618" priority="185" stopIfTrue="1" operator="lessThanOrEqual">
      <formula>0</formula>
    </cfRule>
  </conditionalFormatting>
  <conditionalFormatting sqref="M43">
    <cfRule type="cellIs" dxfId="617" priority="184" stopIfTrue="1" operator="lessThanOrEqual">
      <formula>0</formula>
    </cfRule>
  </conditionalFormatting>
  <conditionalFormatting sqref="N37 N43">
    <cfRule type="cellIs" dxfId="616" priority="183" stopIfTrue="1" operator="lessThanOrEqual">
      <formula>0</formula>
    </cfRule>
  </conditionalFormatting>
  <conditionalFormatting sqref="O43">
    <cfRule type="cellIs" dxfId="615" priority="182" stopIfTrue="1" operator="lessThanOrEqual">
      <formula>0</formula>
    </cfRule>
  </conditionalFormatting>
  <conditionalFormatting sqref="E37 E43">
    <cfRule type="cellIs" dxfId="614" priority="181" stopIfTrue="1" operator="lessThanOrEqual">
      <formula>0</formula>
    </cfRule>
  </conditionalFormatting>
  <conditionalFormatting sqref="F37">
    <cfRule type="cellIs" dxfId="613" priority="180" stopIfTrue="1" operator="lessThanOrEqual">
      <formula>0</formula>
    </cfRule>
  </conditionalFormatting>
  <conditionalFormatting sqref="G44 I44:J44 M44:N44 P44">
    <cfRule type="cellIs" dxfId="612" priority="179" stopIfTrue="1" operator="lessThanOrEqual">
      <formula>0</formula>
    </cfRule>
  </conditionalFormatting>
  <conditionalFormatting sqref="M44">
    <cfRule type="cellIs" dxfId="611" priority="178" stopIfTrue="1" operator="lessThanOrEqual">
      <formula>0</formula>
    </cfRule>
  </conditionalFormatting>
  <conditionalFormatting sqref="N44">
    <cfRule type="cellIs" dxfId="610" priority="177" stopIfTrue="1" operator="lessThanOrEqual">
      <formula>0</formula>
    </cfRule>
  </conditionalFormatting>
  <conditionalFormatting sqref="E45">
    <cfRule type="cellIs" dxfId="609" priority="171" stopIfTrue="1" operator="lessThanOrEqual">
      <formula>0</formula>
    </cfRule>
  </conditionalFormatting>
  <conditionalFormatting sqref="E44">
    <cfRule type="cellIs" dxfId="608" priority="176" stopIfTrue="1" operator="lessThanOrEqual">
      <formula>0</formula>
    </cfRule>
  </conditionalFormatting>
  <conditionalFormatting sqref="J45:K45 M45:P45">
    <cfRule type="cellIs" dxfId="607" priority="175" stopIfTrue="1" operator="lessThanOrEqual">
      <formula>0</formula>
    </cfRule>
  </conditionalFormatting>
  <conditionalFormatting sqref="M45">
    <cfRule type="cellIs" dxfId="606" priority="174" stopIfTrue="1" operator="lessThanOrEqual">
      <formula>0</formula>
    </cfRule>
  </conditionalFormatting>
  <conditionalFormatting sqref="N45">
    <cfRule type="cellIs" dxfId="605" priority="173" stopIfTrue="1" operator="lessThanOrEqual">
      <formula>0</formula>
    </cfRule>
  </conditionalFormatting>
  <conditionalFormatting sqref="O45">
    <cfRule type="cellIs" dxfId="604" priority="172" stopIfTrue="1" operator="lessThanOrEqual">
      <formula>0</formula>
    </cfRule>
  </conditionalFormatting>
  <conditionalFormatting sqref="O46">
    <cfRule type="cellIs" dxfId="603" priority="167" stopIfTrue="1" operator="lessThanOrEqual">
      <formula>0</formula>
    </cfRule>
  </conditionalFormatting>
  <conditionalFormatting sqref="E46">
    <cfRule type="cellIs" dxfId="602" priority="166" stopIfTrue="1" operator="lessThanOrEqual">
      <formula>0</formula>
    </cfRule>
  </conditionalFormatting>
  <conditionalFormatting sqref="G47 M47:P47 J47">
    <cfRule type="cellIs" dxfId="601" priority="165" stopIfTrue="1" operator="lessThanOrEqual">
      <formula>0</formula>
    </cfRule>
  </conditionalFormatting>
  <conditionalFormatting sqref="J47">
    <cfRule type="cellIs" dxfId="600" priority="164" stopIfTrue="1" operator="lessThanOrEqual">
      <formula>0</formula>
    </cfRule>
  </conditionalFormatting>
  <conditionalFormatting sqref="N47">
    <cfRule type="cellIs" dxfId="599" priority="163" stopIfTrue="1" operator="lessThanOrEqual">
      <formula>0</formula>
    </cfRule>
  </conditionalFormatting>
  <conditionalFormatting sqref="J50 M50:N50 P50">
    <cfRule type="cellIs" dxfId="598" priority="161" stopIfTrue="1" operator="lessThanOrEqual">
      <formula>0</formula>
    </cfRule>
  </conditionalFormatting>
  <conditionalFormatting sqref="J50">
    <cfRule type="cellIs" dxfId="597" priority="160" stopIfTrue="1" operator="lessThanOrEqual">
      <formula>0</formula>
    </cfRule>
  </conditionalFormatting>
  <conditionalFormatting sqref="N50">
    <cfRule type="cellIs" dxfId="596" priority="159" stopIfTrue="1" operator="lessThanOrEqual">
      <formula>0</formula>
    </cfRule>
  </conditionalFormatting>
  <conditionalFormatting sqref="E50">
    <cfRule type="cellIs" dxfId="595" priority="158" stopIfTrue="1" operator="lessThanOrEqual">
      <formula>0</formula>
    </cfRule>
  </conditionalFormatting>
  <conditionalFormatting sqref="J62 M62:N62 P62">
    <cfRule type="cellIs" dxfId="594" priority="157" stopIfTrue="1" operator="lessThanOrEqual">
      <formula>0</formula>
    </cfRule>
  </conditionalFormatting>
  <conditionalFormatting sqref="J62">
    <cfRule type="cellIs" dxfId="593" priority="156" stopIfTrue="1" operator="lessThanOrEqual">
      <formula>0</formula>
    </cfRule>
  </conditionalFormatting>
  <conditionalFormatting sqref="N62">
    <cfRule type="cellIs" dxfId="592" priority="155" stopIfTrue="1" operator="lessThanOrEqual">
      <formula>0</formula>
    </cfRule>
  </conditionalFormatting>
  <conditionalFormatting sqref="E62">
    <cfRule type="cellIs" dxfId="591" priority="154" stopIfTrue="1" operator="lessThanOrEqual">
      <formula>0</formula>
    </cfRule>
  </conditionalFormatting>
  <conditionalFormatting sqref="F47">
    <cfRule type="cellIs" dxfId="590" priority="153" stopIfTrue="1" operator="lessThanOrEqual">
      <formula>0</formula>
    </cfRule>
  </conditionalFormatting>
  <conditionalFormatting sqref="K51:N51 P51">
    <cfRule type="cellIs" dxfId="589" priority="152" stopIfTrue="1" operator="lessThanOrEqual">
      <formula>0</formula>
    </cfRule>
  </conditionalFormatting>
  <conditionalFormatting sqref="N51">
    <cfRule type="cellIs" dxfId="588" priority="151" stopIfTrue="1" operator="lessThanOrEqual">
      <formula>0</formula>
    </cfRule>
  </conditionalFormatting>
  <conditionalFormatting sqref="E51">
    <cfRule type="cellIs" dxfId="587" priority="150" stopIfTrue="1" operator="lessThanOrEqual">
      <formula>0</formula>
    </cfRule>
  </conditionalFormatting>
  <conditionalFormatting sqref="H37:H40 H42">
    <cfRule type="cellIs" dxfId="586" priority="149" stopIfTrue="1" operator="lessThanOrEqual">
      <formula>0</formula>
    </cfRule>
  </conditionalFormatting>
  <conditionalFormatting sqref="H44">
    <cfRule type="cellIs" dxfId="585" priority="148" stopIfTrue="1" operator="lessThanOrEqual">
      <formula>0</formula>
    </cfRule>
  </conditionalFormatting>
  <conditionalFormatting sqref="I48:J48 M48:P48">
    <cfRule type="cellIs" dxfId="584" priority="147" stopIfTrue="1" operator="lessThanOrEqual">
      <formula>0</formula>
    </cfRule>
  </conditionalFormatting>
  <conditionalFormatting sqref="J48">
    <cfRule type="cellIs" dxfId="583" priority="146" stopIfTrue="1" operator="lessThanOrEqual">
      <formula>0</formula>
    </cfRule>
  </conditionalFormatting>
  <conditionalFormatting sqref="N48">
    <cfRule type="cellIs" dxfId="582" priority="145" stopIfTrue="1" operator="lessThanOrEqual">
      <formula>0</formula>
    </cfRule>
  </conditionalFormatting>
  <conditionalFormatting sqref="E48">
    <cfRule type="cellIs" dxfId="581" priority="144" stopIfTrue="1" operator="lessThanOrEqual">
      <formula>0</formula>
    </cfRule>
  </conditionalFormatting>
  <conditionalFormatting sqref="E39">
    <cfRule type="cellIs" dxfId="580" priority="135" stopIfTrue="1" operator="lessThanOrEqual">
      <formula>0</formula>
    </cfRule>
  </conditionalFormatting>
  <conditionalFormatting sqref="I38:J38 M38:P38">
    <cfRule type="cellIs" dxfId="579" priority="143" stopIfTrue="1" operator="lessThanOrEqual">
      <formula>0</formula>
    </cfRule>
  </conditionalFormatting>
  <conditionalFormatting sqref="M38">
    <cfRule type="cellIs" dxfId="578" priority="142" stopIfTrue="1" operator="lessThanOrEqual">
      <formula>0</formula>
    </cfRule>
  </conditionalFormatting>
  <conditionalFormatting sqref="N38">
    <cfRule type="cellIs" dxfId="577" priority="141" stopIfTrue="1" operator="lessThanOrEqual">
      <formula>0</formula>
    </cfRule>
  </conditionalFormatting>
  <conditionalFormatting sqref="O38">
    <cfRule type="cellIs" dxfId="576" priority="140" stopIfTrue="1" operator="lessThanOrEqual">
      <formula>0</formula>
    </cfRule>
  </conditionalFormatting>
  <conditionalFormatting sqref="E38">
    <cfRule type="cellIs" dxfId="575" priority="139" stopIfTrue="1" operator="lessThanOrEqual">
      <formula>0</formula>
    </cfRule>
  </conditionalFormatting>
  <conditionalFormatting sqref="E40">
    <cfRule type="cellIs" dxfId="574" priority="130" stopIfTrue="1" operator="lessThanOrEqual">
      <formula>0</formula>
    </cfRule>
  </conditionalFormatting>
  <conditionalFormatting sqref="I39:J39 M39:N39 P39">
    <cfRule type="cellIs" dxfId="573" priority="138" stopIfTrue="1" operator="lessThanOrEqual">
      <formula>0</formula>
    </cfRule>
  </conditionalFormatting>
  <conditionalFormatting sqref="M39">
    <cfRule type="cellIs" dxfId="572" priority="137" stopIfTrue="1" operator="lessThanOrEqual">
      <formula>0</formula>
    </cfRule>
  </conditionalFormatting>
  <conditionalFormatting sqref="N39">
    <cfRule type="cellIs" dxfId="571" priority="136" stopIfTrue="1" operator="lessThanOrEqual">
      <formula>0</formula>
    </cfRule>
  </conditionalFormatting>
  <conditionalFormatting sqref="E41">
    <cfRule type="cellIs" dxfId="570" priority="125" stopIfTrue="1" operator="lessThanOrEqual">
      <formula>0</formula>
    </cfRule>
  </conditionalFormatting>
  <conditionalFormatting sqref="I40 L40:P40">
    <cfRule type="cellIs" dxfId="569" priority="134" stopIfTrue="1" operator="lessThanOrEqual">
      <formula>0</formula>
    </cfRule>
  </conditionalFormatting>
  <conditionalFormatting sqref="M40">
    <cfRule type="cellIs" dxfId="568" priority="133" stopIfTrue="1" operator="lessThanOrEqual">
      <formula>0</formula>
    </cfRule>
  </conditionalFormatting>
  <conditionalFormatting sqref="N40">
    <cfRule type="cellIs" dxfId="567" priority="132" stopIfTrue="1" operator="lessThanOrEqual">
      <formula>0</formula>
    </cfRule>
  </conditionalFormatting>
  <conditionalFormatting sqref="O40">
    <cfRule type="cellIs" dxfId="566" priority="131" stopIfTrue="1" operator="lessThanOrEqual">
      <formula>0</formula>
    </cfRule>
  </conditionalFormatting>
  <conditionalFormatting sqref="E42">
    <cfRule type="cellIs" dxfId="565" priority="121" stopIfTrue="1" operator="lessThanOrEqual">
      <formula>0</formula>
    </cfRule>
  </conditionalFormatting>
  <conditionalFormatting sqref="J41:K41 M41:P41">
    <cfRule type="cellIs" dxfId="564" priority="129" stopIfTrue="1" operator="lessThanOrEqual">
      <formula>0</formula>
    </cfRule>
  </conditionalFormatting>
  <conditionalFormatting sqref="M41">
    <cfRule type="cellIs" dxfId="563" priority="128" stopIfTrue="1" operator="lessThanOrEqual">
      <formula>0</formula>
    </cfRule>
  </conditionalFormatting>
  <conditionalFormatting sqref="N41">
    <cfRule type="cellIs" dxfId="562" priority="127" stopIfTrue="1" operator="lessThanOrEqual">
      <formula>0</formula>
    </cfRule>
  </conditionalFormatting>
  <conditionalFormatting sqref="O41">
    <cfRule type="cellIs" dxfId="561" priority="126" stopIfTrue="1" operator="lessThanOrEqual">
      <formula>0</formula>
    </cfRule>
  </conditionalFormatting>
  <conditionalFormatting sqref="I42 M42:N42 P42">
    <cfRule type="cellIs" dxfId="560" priority="124" stopIfTrue="1" operator="lessThanOrEqual">
      <formula>0</formula>
    </cfRule>
  </conditionalFormatting>
  <conditionalFormatting sqref="M42">
    <cfRule type="cellIs" dxfId="559" priority="123" stopIfTrue="1" operator="lessThanOrEqual">
      <formula>0</formula>
    </cfRule>
  </conditionalFormatting>
  <conditionalFormatting sqref="N42">
    <cfRule type="cellIs" dxfId="558" priority="122" stopIfTrue="1" operator="lessThanOrEqual">
      <formula>0</formula>
    </cfRule>
  </conditionalFormatting>
  <conditionalFormatting sqref="I50">
    <cfRule type="cellIs" dxfId="557" priority="117" stopIfTrue="1" operator="lessThanOrEqual">
      <formula>0</formula>
    </cfRule>
  </conditionalFormatting>
  <conditionalFormatting sqref="F38:G38 F41:G41 F40 G39 G42">
    <cfRule type="cellIs" dxfId="556" priority="120" stopIfTrue="1" operator="lessThanOrEqual">
      <formula>0</formula>
    </cfRule>
  </conditionalFormatting>
  <conditionalFormatting sqref="I37">
    <cfRule type="cellIs" dxfId="555" priority="119" stopIfTrue="1" operator="lessThanOrEqual">
      <formula>0</formula>
    </cfRule>
  </conditionalFormatting>
  <conditionalFormatting sqref="I43">
    <cfRule type="cellIs" dxfId="554" priority="118" stopIfTrue="1" operator="lessThanOrEqual">
      <formula>0</formula>
    </cfRule>
  </conditionalFormatting>
  <conditionalFormatting sqref="I49:J49 M49:N49 P49">
    <cfRule type="cellIs" dxfId="553" priority="116" stopIfTrue="1" operator="lessThanOrEqual">
      <formula>0</formula>
    </cfRule>
  </conditionalFormatting>
  <conditionalFormatting sqref="J49">
    <cfRule type="cellIs" dxfId="552" priority="115" stopIfTrue="1" operator="lessThanOrEqual">
      <formula>0</formula>
    </cfRule>
  </conditionalFormatting>
  <conditionalFormatting sqref="N49">
    <cfRule type="cellIs" dxfId="551" priority="114" stopIfTrue="1" operator="lessThanOrEqual">
      <formula>0</formula>
    </cfRule>
  </conditionalFormatting>
  <conditionalFormatting sqref="E49">
    <cfRule type="cellIs" dxfId="550" priority="113" stopIfTrue="1" operator="lessThanOrEqual">
      <formula>0</formula>
    </cfRule>
  </conditionalFormatting>
  <conditionalFormatting sqref="E52">
    <cfRule type="cellIs" dxfId="549" priority="109" stopIfTrue="1" operator="lessThanOrEqual">
      <formula>0</formula>
    </cfRule>
  </conditionalFormatting>
  <conditionalFormatting sqref="I52:J52 M52:P52">
    <cfRule type="cellIs" dxfId="548" priority="112" stopIfTrue="1" operator="lessThanOrEqual">
      <formula>0</formula>
    </cfRule>
  </conditionalFormatting>
  <conditionalFormatting sqref="J52">
    <cfRule type="cellIs" dxfId="547" priority="111" stopIfTrue="1" operator="lessThanOrEqual">
      <formula>0</formula>
    </cfRule>
  </conditionalFormatting>
  <conditionalFormatting sqref="N52">
    <cfRule type="cellIs" dxfId="546" priority="110" stopIfTrue="1" operator="lessThanOrEqual">
      <formula>0</formula>
    </cfRule>
  </conditionalFormatting>
  <conditionalFormatting sqref="K61 N61:O61">
    <cfRule type="cellIs" dxfId="545" priority="108" stopIfTrue="1" operator="lessThanOrEqual">
      <formula>0</formula>
    </cfRule>
  </conditionalFormatting>
  <conditionalFormatting sqref="N61">
    <cfRule type="cellIs" dxfId="544" priority="107" stopIfTrue="1" operator="lessThanOrEqual">
      <formula>0</formula>
    </cfRule>
  </conditionalFormatting>
  <conditionalFormatting sqref="E61">
    <cfRule type="cellIs" dxfId="543" priority="106" stopIfTrue="1" operator="lessThanOrEqual">
      <formula>0</formula>
    </cfRule>
  </conditionalFormatting>
  <conditionalFormatting sqref="E55">
    <cfRule type="cellIs" dxfId="542" priority="103" stopIfTrue="1" operator="lessThanOrEqual">
      <formula>0</formula>
    </cfRule>
  </conditionalFormatting>
  <conditionalFormatting sqref="L55:N55 P55">
    <cfRule type="cellIs" dxfId="541" priority="105" stopIfTrue="1" operator="lessThanOrEqual">
      <formula>0</formula>
    </cfRule>
  </conditionalFormatting>
  <conditionalFormatting sqref="N55">
    <cfRule type="cellIs" dxfId="540" priority="104" stopIfTrue="1" operator="lessThanOrEqual">
      <formula>0</formula>
    </cfRule>
  </conditionalFormatting>
  <conditionalFormatting sqref="K42">
    <cfRule type="cellIs" dxfId="539" priority="102" stopIfTrue="1" operator="lessThanOrEqual">
      <formula>0</formula>
    </cfRule>
  </conditionalFormatting>
  <conditionalFormatting sqref="K36">
    <cfRule type="cellIs" dxfId="538" priority="101" stopIfTrue="1" operator="lessThanOrEqual">
      <formula>0</formula>
    </cfRule>
  </conditionalFormatting>
  <conditionalFormatting sqref="K31">
    <cfRule type="cellIs" dxfId="537" priority="100" stopIfTrue="1" operator="lessThanOrEqual">
      <formula>0</formula>
    </cfRule>
  </conditionalFormatting>
  <conditionalFormatting sqref="K26">
    <cfRule type="cellIs" dxfId="536" priority="99" stopIfTrue="1" operator="lessThanOrEqual">
      <formula>0</formula>
    </cfRule>
  </conditionalFormatting>
  <conditionalFormatting sqref="K20">
    <cfRule type="cellIs" dxfId="535" priority="98" stopIfTrue="1" operator="lessThanOrEqual">
      <formula>0</formula>
    </cfRule>
  </conditionalFormatting>
  <conditionalFormatting sqref="K18">
    <cfRule type="cellIs" dxfId="534" priority="97" stopIfTrue="1" operator="lessThanOrEqual">
      <formula>0</formula>
    </cfRule>
  </conditionalFormatting>
  <conditionalFormatting sqref="E54">
    <cfRule type="cellIs" dxfId="533" priority="93" stopIfTrue="1" operator="lessThanOrEqual">
      <formula>0</formula>
    </cfRule>
  </conditionalFormatting>
  <conditionalFormatting sqref="I54:J54 M54:N54 P54">
    <cfRule type="cellIs" dxfId="532" priority="96" stopIfTrue="1" operator="lessThanOrEqual">
      <formula>0</formula>
    </cfRule>
  </conditionalFormatting>
  <conditionalFormatting sqref="J54">
    <cfRule type="cellIs" dxfId="531" priority="95" stopIfTrue="1" operator="lessThanOrEqual">
      <formula>0</formula>
    </cfRule>
  </conditionalFormatting>
  <conditionalFormatting sqref="N54">
    <cfRule type="cellIs" dxfId="530" priority="94" stopIfTrue="1" operator="lessThanOrEqual">
      <formula>0</formula>
    </cfRule>
  </conditionalFormatting>
  <conditionalFormatting sqref="E53">
    <cfRule type="cellIs" dxfId="529" priority="90" stopIfTrue="1" operator="lessThanOrEqual">
      <formula>0</formula>
    </cfRule>
  </conditionalFormatting>
  <conditionalFormatting sqref="L53:P53">
    <cfRule type="cellIs" dxfId="528" priority="92" stopIfTrue="1" operator="lessThanOrEqual">
      <formula>0</formula>
    </cfRule>
  </conditionalFormatting>
  <conditionalFormatting sqref="N53">
    <cfRule type="cellIs" dxfId="527" priority="91" stopIfTrue="1" operator="lessThanOrEqual">
      <formula>0</formula>
    </cfRule>
  </conditionalFormatting>
  <conditionalFormatting sqref="L60:P60">
    <cfRule type="cellIs" dxfId="526" priority="89" stopIfTrue="1" operator="lessThanOrEqual">
      <formula>0</formula>
    </cfRule>
  </conditionalFormatting>
  <conditionalFormatting sqref="N60">
    <cfRule type="cellIs" dxfId="525" priority="88" stopIfTrue="1" operator="lessThanOrEqual">
      <formula>0</formula>
    </cfRule>
  </conditionalFormatting>
  <conditionalFormatting sqref="E60">
    <cfRule type="cellIs" dxfId="524" priority="87" stopIfTrue="1" operator="lessThanOrEqual">
      <formula>0</formula>
    </cfRule>
  </conditionalFormatting>
  <conditionalFormatting sqref="L57:N57 P57">
    <cfRule type="cellIs" dxfId="523" priority="86" stopIfTrue="1" operator="lessThanOrEqual">
      <formula>0</formula>
    </cfRule>
  </conditionalFormatting>
  <conditionalFormatting sqref="N57">
    <cfRule type="cellIs" dxfId="522" priority="85" stopIfTrue="1" operator="lessThanOrEqual">
      <formula>0</formula>
    </cfRule>
  </conditionalFormatting>
  <conditionalFormatting sqref="E57">
    <cfRule type="cellIs" dxfId="521" priority="84" stopIfTrue="1" operator="lessThanOrEqual">
      <formula>0</formula>
    </cfRule>
  </conditionalFormatting>
  <conditionalFormatting sqref="L48 L45 L37">
    <cfRule type="cellIs" dxfId="520" priority="83" stopIfTrue="1" operator="lessThanOrEqual">
      <formula>0</formula>
    </cfRule>
  </conditionalFormatting>
  <conditionalFormatting sqref="E7 F9:P9">
    <cfRule type="cellIs" dxfId="519" priority="82" stopIfTrue="1" operator="lessThanOrEqual">
      <formula>0</formula>
    </cfRule>
  </conditionalFormatting>
  <conditionalFormatting sqref="L16:L18">
    <cfRule type="cellIs" dxfId="518" priority="81" stopIfTrue="1" operator="lessThanOrEqual">
      <formula>0</formula>
    </cfRule>
  </conditionalFormatting>
  <conditionalFormatting sqref="L21:L22">
    <cfRule type="cellIs" dxfId="517" priority="80" stopIfTrue="1" operator="lessThanOrEqual">
      <formula>0</formula>
    </cfRule>
  </conditionalFormatting>
  <conditionalFormatting sqref="J28:K29">
    <cfRule type="cellIs" dxfId="516" priority="79" stopIfTrue="1" operator="lessThanOrEqual">
      <formula>0</formula>
    </cfRule>
  </conditionalFormatting>
  <conditionalFormatting sqref="K27">
    <cfRule type="cellIs" dxfId="515" priority="78" stopIfTrue="1" operator="lessThanOrEqual">
      <formula>0</formula>
    </cfRule>
  </conditionalFormatting>
  <conditionalFormatting sqref="J37:K37">
    <cfRule type="cellIs" dxfId="514" priority="77" stopIfTrue="1" operator="lessThanOrEqual">
      <formula>0</formula>
    </cfRule>
  </conditionalFormatting>
  <conditionalFormatting sqref="K38:L39">
    <cfRule type="cellIs" dxfId="513" priority="76" stopIfTrue="1" operator="lessThanOrEqual">
      <formula>0</formula>
    </cfRule>
  </conditionalFormatting>
  <conditionalFormatting sqref="K40">
    <cfRule type="cellIs" dxfId="512" priority="75" stopIfTrue="1" operator="lessThanOrEqual">
      <formula>0</formula>
    </cfRule>
  </conditionalFormatting>
  <conditionalFormatting sqref="J40">
    <cfRule type="cellIs" dxfId="511" priority="74" stopIfTrue="1" operator="lessThanOrEqual">
      <formula>0</formula>
    </cfRule>
  </conditionalFormatting>
  <conditionalFormatting sqref="G40">
    <cfRule type="cellIs" dxfId="510" priority="73" stopIfTrue="1" operator="lessThanOrEqual">
      <formula>0</formula>
    </cfRule>
  </conditionalFormatting>
  <conditionalFormatting sqref="F39">
    <cfRule type="cellIs" dxfId="509" priority="72" stopIfTrue="1" operator="lessThanOrEqual">
      <formula>0</formula>
    </cfRule>
  </conditionalFormatting>
  <conditionalFormatting sqref="H41:I41">
    <cfRule type="cellIs" dxfId="508" priority="71" stopIfTrue="1" operator="lessThanOrEqual">
      <formula>0</formula>
    </cfRule>
  </conditionalFormatting>
  <conditionalFormatting sqref="F42:F46">
    <cfRule type="cellIs" dxfId="507" priority="70" stopIfTrue="1" operator="lessThanOrEqual">
      <formula>0</formula>
    </cfRule>
  </conditionalFormatting>
  <conditionalFormatting sqref="G45:I45">
    <cfRule type="cellIs" dxfId="506" priority="69" stopIfTrue="1" operator="lessThanOrEqual">
      <formula>0</formula>
    </cfRule>
  </conditionalFormatting>
  <conditionalFormatting sqref="G43:H43">
    <cfRule type="cellIs" dxfId="505" priority="68" stopIfTrue="1" operator="lessThanOrEqual">
      <formula>0</formula>
    </cfRule>
  </conditionalFormatting>
  <conditionalFormatting sqref="I46">
    <cfRule type="cellIs" dxfId="504" priority="67" stopIfTrue="1" operator="lessThanOrEqual">
      <formula>0</formula>
    </cfRule>
  </conditionalFormatting>
  <conditionalFormatting sqref="J42">
    <cfRule type="cellIs" dxfId="503" priority="66" stopIfTrue="1" operator="lessThanOrEqual">
      <formula>0</formula>
    </cfRule>
  </conditionalFormatting>
  <conditionalFormatting sqref="L41:L42">
    <cfRule type="cellIs" dxfId="502" priority="65" stopIfTrue="1" operator="lessThanOrEqual">
      <formula>0</formula>
    </cfRule>
  </conditionalFormatting>
  <conditionalFormatting sqref="K44:L44">
    <cfRule type="cellIs" dxfId="501" priority="64" stopIfTrue="1" operator="lessThanOrEqual">
      <formula>0</formula>
    </cfRule>
  </conditionalFormatting>
  <conditionalFormatting sqref="K46:L47">
    <cfRule type="cellIs" dxfId="500" priority="63" stopIfTrue="1" operator="lessThanOrEqual">
      <formula>0</formula>
    </cfRule>
  </conditionalFormatting>
  <conditionalFormatting sqref="K48:K50">
    <cfRule type="cellIs" dxfId="499" priority="62" stopIfTrue="1" operator="lessThanOrEqual">
      <formula>0</formula>
    </cfRule>
  </conditionalFormatting>
  <conditionalFormatting sqref="L49:L50">
    <cfRule type="cellIs" dxfId="498" priority="61" stopIfTrue="1" operator="lessThanOrEqual">
      <formula>0</formula>
    </cfRule>
  </conditionalFormatting>
  <conditionalFormatting sqref="H47:I47">
    <cfRule type="cellIs" dxfId="497" priority="60" stopIfTrue="1" operator="lessThanOrEqual">
      <formula>0</formula>
    </cfRule>
  </conditionalFormatting>
  <conditionalFormatting sqref="F48:H55 F60:H62 F57:H57">
    <cfRule type="cellIs" dxfId="496" priority="59" stopIfTrue="1" operator="lessThanOrEqual">
      <formula>0</formula>
    </cfRule>
  </conditionalFormatting>
  <conditionalFormatting sqref="I55:K55 I60:K60 I57:K57">
    <cfRule type="cellIs" dxfId="495" priority="58" stopIfTrue="1" operator="lessThanOrEqual">
      <formula>0</formula>
    </cfRule>
  </conditionalFormatting>
  <conditionalFormatting sqref="I61:J61">
    <cfRule type="cellIs" dxfId="494" priority="57" stopIfTrue="1" operator="lessThanOrEqual">
      <formula>0</formula>
    </cfRule>
  </conditionalFormatting>
  <conditionalFormatting sqref="I62">
    <cfRule type="cellIs" dxfId="493" priority="56" stopIfTrue="1" operator="lessThanOrEqual">
      <formula>0</formula>
    </cfRule>
  </conditionalFormatting>
  <conditionalFormatting sqref="L61:L62">
    <cfRule type="cellIs" dxfId="492" priority="55" stopIfTrue="1" operator="lessThanOrEqual">
      <formula>0</formula>
    </cfRule>
  </conditionalFormatting>
  <conditionalFormatting sqref="K62">
    <cfRule type="cellIs" dxfId="491" priority="54" stopIfTrue="1" operator="lessThanOrEqual">
      <formula>0</formula>
    </cfRule>
  </conditionalFormatting>
  <conditionalFormatting sqref="K54:L54">
    <cfRule type="cellIs" dxfId="490" priority="53" stopIfTrue="1" operator="lessThanOrEqual">
      <formula>0</formula>
    </cfRule>
  </conditionalFormatting>
  <conditionalFormatting sqref="I53:K53">
    <cfRule type="cellIs" dxfId="489" priority="52" stopIfTrue="1" operator="lessThanOrEqual">
      <formula>0</formula>
    </cfRule>
  </conditionalFormatting>
  <conditionalFormatting sqref="K52:L52">
    <cfRule type="cellIs" dxfId="488" priority="51" stopIfTrue="1" operator="lessThanOrEqual">
      <formula>0</formula>
    </cfRule>
  </conditionalFormatting>
  <conditionalFormatting sqref="J51">
    <cfRule type="cellIs" dxfId="487" priority="50" stopIfTrue="1" operator="lessThanOrEqual">
      <formula>0</formula>
    </cfRule>
  </conditionalFormatting>
  <conditionalFormatting sqref="I51">
    <cfRule type="cellIs" dxfId="486" priority="49" stopIfTrue="1" operator="lessThanOrEqual">
      <formula>0</formula>
    </cfRule>
  </conditionalFormatting>
  <conditionalFormatting sqref="G34 M34:N34 P34">
    <cfRule type="cellIs" dxfId="485" priority="48" stopIfTrue="1" operator="lessThanOrEqual">
      <formula>0</formula>
    </cfRule>
  </conditionalFormatting>
  <conditionalFormatting sqref="M34">
    <cfRule type="cellIs" dxfId="484" priority="47" stopIfTrue="1" operator="lessThanOrEqual">
      <formula>0</formula>
    </cfRule>
  </conditionalFormatting>
  <conditionalFormatting sqref="N34">
    <cfRule type="cellIs" dxfId="483" priority="46" stopIfTrue="1" operator="lessThanOrEqual">
      <formula>0</formula>
    </cfRule>
  </conditionalFormatting>
  <conditionalFormatting sqref="E34">
    <cfRule type="cellIs" dxfId="482" priority="45" stopIfTrue="1" operator="lessThanOrEqual">
      <formula>0</formula>
    </cfRule>
  </conditionalFormatting>
  <conditionalFormatting sqref="F34">
    <cfRule type="cellIs" dxfId="481" priority="44" stopIfTrue="1" operator="lessThanOrEqual">
      <formula>0</formula>
    </cfRule>
  </conditionalFormatting>
  <conditionalFormatting sqref="H34">
    <cfRule type="cellIs" dxfId="480" priority="43" stopIfTrue="1" operator="lessThanOrEqual">
      <formula>0</formula>
    </cfRule>
  </conditionalFormatting>
  <conditionalFormatting sqref="I34">
    <cfRule type="cellIs" dxfId="479" priority="42" stopIfTrue="1" operator="lessThanOrEqual">
      <formula>0</formula>
    </cfRule>
  </conditionalFormatting>
  <conditionalFormatting sqref="L34">
    <cfRule type="cellIs" dxfId="478" priority="41" stopIfTrue="1" operator="lessThanOrEqual">
      <formula>0</formula>
    </cfRule>
  </conditionalFormatting>
  <conditionalFormatting sqref="J34:K34">
    <cfRule type="cellIs" dxfId="477" priority="40" stopIfTrue="1" operator="lessThanOrEqual">
      <formula>0</formula>
    </cfRule>
  </conditionalFormatting>
  <conditionalFormatting sqref="G35 M35:N35 P35">
    <cfRule type="cellIs" dxfId="476" priority="39" stopIfTrue="1" operator="lessThanOrEqual">
      <formula>0</formula>
    </cfRule>
  </conditionalFormatting>
  <conditionalFormatting sqref="M35">
    <cfRule type="cellIs" dxfId="475" priority="38" stopIfTrue="1" operator="lessThanOrEqual">
      <formula>0</formula>
    </cfRule>
  </conditionalFormatting>
  <conditionalFormatting sqref="N35">
    <cfRule type="cellIs" dxfId="474" priority="37" stopIfTrue="1" operator="lessThanOrEqual">
      <formula>0</formula>
    </cfRule>
  </conditionalFormatting>
  <conditionalFormatting sqref="E35">
    <cfRule type="cellIs" dxfId="473" priority="36" stopIfTrue="1" operator="lessThanOrEqual">
      <formula>0</formula>
    </cfRule>
  </conditionalFormatting>
  <conditionalFormatting sqref="F35">
    <cfRule type="cellIs" dxfId="472" priority="35" stopIfTrue="1" operator="lessThanOrEqual">
      <formula>0</formula>
    </cfRule>
  </conditionalFormatting>
  <conditionalFormatting sqref="H35">
    <cfRule type="cellIs" dxfId="471" priority="34" stopIfTrue="1" operator="lessThanOrEqual">
      <formula>0</formula>
    </cfRule>
  </conditionalFormatting>
  <conditionalFormatting sqref="I35">
    <cfRule type="cellIs" dxfId="470" priority="33" stopIfTrue="1" operator="lessThanOrEqual">
      <formula>0</formula>
    </cfRule>
  </conditionalFormatting>
  <conditionalFormatting sqref="L35">
    <cfRule type="cellIs" dxfId="469" priority="32" stopIfTrue="1" operator="lessThanOrEqual">
      <formula>0</formula>
    </cfRule>
  </conditionalFormatting>
  <conditionalFormatting sqref="J35:K35">
    <cfRule type="cellIs" dxfId="468" priority="31" stopIfTrue="1" operator="lessThanOrEqual">
      <formula>0</formula>
    </cfRule>
  </conditionalFormatting>
  <conditionalFormatting sqref="M58:N58 P58">
    <cfRule type="cellIs" dxfId="467" priority="30" stopIfTrue="1" operator="lessThanOrEqual">
      <formula>0</formula>
    </cfRule>
  </conditionalFormatting>
  <conditionalFormatting sqref="N58">
    <cfRule type="cellIs" dxfId="466" priority="29" stopIfTrue="1" operator="lessThanOrEqual">
      <formula>0</formula>
    </cfRule>
  </conditionalFormatting>
  <conditionalFormatting sqref="E58">
    <cfRule type="cellIs" dxfId="465" priority="28" stopIfTrue="1" operator="lessThanOrEqual">
      <formula>0</formula>
    </cfRule>
  </conditionalFormatting>
  <conditionalFormatting sqref="F58:H58">
    <cfRule type="cellIs" dxfId="464" priority="27" stopIfTrue="1" operator="lessThanOrEqual">
      <formula>0</formula>
    </cfRule>
  </conditionalFormatting>
  <conditionalFormatting sqref="I58:J58">
    <cfRule type="cellIs" dxfId="463" priority="26" stopIfTrue="1" operator="lessThanOrEqual">
      <formula>0</formula>
    </cfRule>
  </conditionalFormatting>
  <conditionalFormatting sqref="L58">
    <cfRule type="cellIs" dxfId="462" priority="25" stopIfTrue="1" operator="lessThanOrEqual">
      <formula>0</formula>
    </cfRule>
  </conditionalFormatting>
  <conditionalFormatting sqref="K58">
    <cfRule type="cellIs" dxfId="461" priority="24" stopIfTrue="1" operator="lessThanOrEqual">
      <formula>0</formula>
    </cfRule>
  </conditionalFormatting>
  <conditionalFormatting sqref="L56:P56">
    <cfRule type="cellIs" dxfId="460" priority="23" stopIfTrue="1" operator="lessThanOrEqual">
      <formula>0</formula>
    </cfRule>
  </conditionalFormatting>
  <conditionalFormatting sqref="N56">
    <cfRule type="cellIs" dxfId="459" priority="22" stopIfTrue="1" operator="lessThanOrEqual">
      <formula>0</formula>
    </cfRule>
  </conditionalFormatting>
  <conditionalFormatting sqref="E56">
    <cfRule type="cellIs" dxfId="458" priority="21" stopIfTrue="1" operator="lessThanOrEqual">
      <formula>0</formula>
    </cfRule>
  </conditionalFormatting>
  <conditionalFormatting sqref="F56:H56">
    <cfRule type="cellIs" dxfId="457" priority="20" stopIfTrue="1" operator="lessThanOrEqual">
      <formula>0</formula>
    </cfRule>
  </conditionalFormatting>
  <conditionalFormatting sqref="I56:K56">
    <cfRule type="cellIs" dxfId="456" priority="19" stopIfTrue="1" operator="lessThanOrEqual">
      <formula>0</formula>
    </cfRule>
  </conditionalFormatting>
  <conditionalFormatting sqref="O34:O35">
    <cfRule type="cellIs" dxfId="455" priority="18" stopIfTrue="1" operator="lessThanOrEqual">
      <formula>0</formula>
    </cfRule>
  </conditionalFormatting>
  <conditionalFormatting sqref="O39">
    <cfRule type="cellIs" dxfId="454" priority="17" stopIfTrue="1" operator="lessThanOrEqual">
      <formula>0</formula>
    </cfRule>
  </conditionalFormatting>
  <conditionalFormatting sqref="O42">
    <cfRule type="cellIs" dxfId="453" priority="16" stopIfTrue="1" operator="lessThanOrEqual">
      <formula>0</formula>
    </cfRule>
  </conditionalFormatting>
  <conditionalFormatting sqref="O44">
    <cfRule type="cellIs" dxfId="452" priority="15" stopIfTrue="1" operator="lessThanOrEqual">
      <formula>0</formula>
    </cfRule>
  </conditionalFormatting>
  <conditionalFormatting sqref="O49:O50">
    <cfRule type="cellIs" dxfId="451" priority="14" stopIfTrue="1" operator="lessThanOrEqual">
      <formula>0</formula>
    </cfRule>
  </conditionalFormatting>
  <conditionalFormatting sqref="O51">
    <cfRule type="cellIs" dxfId="450" priority="13" stopIfTrue="1" operator="lessThanOrEqual">
      <formula>0</formula>
    </cfRule>
  </conditionalFormatting>
  <conditionalFormatting sqref="O54">
    <cfRule type="cellIs" dxfId="449" priority="12" stopIfTrue="1" operator="lessThanOrEqual">
      <formula>0</formula>
    </cfRule>
  </conditionalFormatting>
  <conditionalFormatting sqref="O55">
    <cfRule type="cellIs" dxfId="448" priority="11" stopIfTrue="1" operator="lessThanOrEqual">
      <formula>0</formula>
    </cfRule>
  </conditionalFormatting>
  <conditionalFormatting sqref="O57:O58">
    <cfRule type="cellIs" dxfId="447" priority="10" stopIfTrue="1" operator="lessThanOrEqual">
      <formula>0</formula>
    </cfRule>
  </conditionalFormatting>
  <conditionalFormatting sqref="O62">
    <cfRule type="cellIs" dxfId="446" priority="9" stopIfTrue="1" operator="lessThanOrEqual">
      <formula>0</formula>
    </cfRule>
  </conditionalFormatting>
  <conditionalFormatting sqref="K59 M59:P59">
    <cfRule type="cellIs" dxfId="445" priority="8" stopIfTrue="1" operator="lessThanOrEqual">
      <formula>0</formula>
    </cfRule>
  </conditionalFormatting>
  <conditionalFormatting sqref="N59">
    <cfRule type="cellIs" dxfId="444" priority="7" stopIfTrue="1" operator="lessThanOrEqual">
      <formula>0</formula>
    </cfRule>
  </conditionalFormatting>
  <conditionalFormatting sqref="E59">
    <cfRule type="cellIs" dxfId="443" priority="6" stopIfTrue="1" operator="lessThanOrEqual">
      <formula>0</formula>
    </cfRule>
  </conditionalFormatting>
  <conditionalFormatting sqref="F59:H59">
    <cfRule type="cellIs" dxfId="442" priority="5" stopIfTrue="1" operator="lessThanOrEqual">
      <formula>0</formula>
    </cfRule>
  </conditionalFormatting>
  <conditionalFormatting sqref="I59:J59">
    <cfRule type="cellIs" dxfId="441" priority="4" stopIfTrue="1" operator="lessThanOrEqual">
      <formula>0</formula>
    </cfRule>
  </conditionalFormatting>
  <conditionalFormatting sqref="L59">
    <cfRule type="cellIs" dxfId="440" priority="3" stopIfTrue="1" operator="lessThanOrEqual">
      <formula>0</formula>
    </cfRule>
  </conditionalFormatting>
  <conditionalFormatting sqref="M61">
    <cfRule type="cellIs" dxfId="439" priority="2" stopIfTrue="1" operator="lessThanOrEqual">
      <formula>0</formula>
    </cfRule>
  </conditionalFormatting>
  <conditionalFormatting sqref="P61">
    <cfRule type="cellIs" dxfId="438" priority="1" stopIfTrue="1" operator="lessThanOrEqual">
      <formula>0</formula>
    </cfRule>
  </conditionalFormatting>
  <pageMargins left="0.7" right="0.7" top="0.75" bottom="0.75" header="0.3" footer="0.3"/>
  <pageSetup paperSize="9" scale="78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FF"/>
  </sheetPr>
  <dimension ref="A1:V96"/>
  <sheetViews>
    <sheetView topLeftCell="A67" workbookViewId="0">
      <selection activeCell="A4" sqref="A4:A6"/>
    </sheetView>
  </sheetViews>
  <sheetFormatPr defaultRowHeight="12.75" x14ac:dyDescent="0.2"/>
  <cols>
    <col min="1" max="1" width="14.7109375" bestFit="1" customWidth="1"/>
    <col min="2" max="2" width="14.7109375" customWidth="1"/>
    <col min="3" max="3" width="8.7109375" bestFit="1" customWidth="1"/>
    <col min="4" max="4" width="13.7109375" customWidth="1"/>
    <col min="5" max="5" width="8.7109375" bestFit="1" customWidth="1"/>
    <col min="6" max="6" width="13" customWidth="1"/>
    <col min="7" max="7" width="8.7109375" bestFit="1" customWidth="1"/>
    <col min="8" max="8" width="13.7109375" customWidth="1"/>
    <col min="9" max="9" width="8.7109375" bestFit="1" customWidth="1"/>
    <col min="10" max="10" width="13.85546875" customWidth="1"/>
    <col min="11" max="11" width="9.85546875" bestFit="1" customWidth="1"/>
    <col min="12" max="12" width="13.7109375" customWidth="1"/>
    <col min="13" max="13" width="9.85546875" bestFit="1" customWidth="1"/>
    <col min="14" max="14" width="11.5703125" bestFit="1" customWidth="1"/>
    <col min="15" max="15" width="11.7109375" bestFit="1" customWidth="1"/>
    <col min="16" max="16" width="18.28515625" customWidth="1"/>
    <col min="17" max="17" width="18.28515625" style="2" customWidth="1"/>
    <col min="18" max="21" width="18.28515625" customWidth="1"/>
  </cols>
  <sheetData>
    <row r="1" spans="1:15" ht="23.25" x14ac:dyDescent="0.35">
      <c r="A1" s="1922" t="s">
        <v>476</v>
      </c>
      <c r="B1" s="1922"/>
      <c r="C1" s="1922"/>
      <c r="D1" s="1922"/>
      <c r="E1" s="1922"/>
      <c r="F1" s="1922"/>
      <c r="G1" s="1922"/>
      <c r="H1" s="1922"/>
      <c r="I1" s="1922"/>
      <c r="J1" s="1922"/>
      <c r="K1" s="1922"/>
      <c r="L1" s="1922"/>
      <c r="M1" s="1922"/>
      <c r="N1" s="1922"/>
      <c r="O1" s="1922"/>
    </row>
    <row r="2" spans="1:15" ht="23.25" x14ac:dyDescent="0.35">
      <c r="A2" s="1923" t="s">
        <v>621</v>
      </c>
      <c r="B2" s="1923"/>
      <c r="C2" s="1923"/>
      <c r="D2" s="1923"/>
      <c r="E2" s="1923"/>
      <c r="F2" s="1923"/>
      <c r="G2" s="1923"/>
      <c r="H2" s="1923"/>
      <c r="I2" s="1923"/>
      <c r="J2" s="1923"/>
      <c r="K2" s="1923"/>
      <c r="L2" s="1923"/>
      <c r="M2" s="1923"/>
      <c r="N2" s="1923"/>
      <c r="O2" s="1923"/>
    </row>
    <row r="3" spans="1:15" ht="18.75" thickBot="1" x14ac:dyDescent="0.3">
      <c r="A3" s="1924" t="s">
        <v>622</v>
      </c>
      <c r="B3" s="1924"/>
      <c r="C3" s="1924"/>
      <c r="D3" s="1924"/>
      <c r="E3" s="1924"/>
      <c r="F3" s="1924"/>
      <c r="G3" s="1924"/>
      <c r="H3" s="1924"/>
      <c r="I3" s="1924"/>
      <c r="J3" s="1924"/>
      <c r="K3" s="1924"/>
      <c r="L3" s="1924"/>
      <c r="M3" s="1924"/>
      <c r="N3" s="1924"/>
      <c r="O3" s="1924"/>
    </row>
    <row r="4" spans="1:15" s="784" customFormat="1" ht="15" x14ac:dyDescent="0.2">
      <c r="A4" s="1915">
        <v>1</v>
      </c>
      <c r="B4" s="1348" t="s">
        <v>123</v>
      </c>
      <c r="C4" s="1347" t="s">
        <v>82</v>
      </c>
      <c r="D4" s="1348" t="s">
        <v>124</v>
      </c>
      <c r="E4" s="1347" t="s">
        <v>82</v>
      </c>
      <c r="F4" s="1348" t="s">
        <v>125</v>
      </c>
      <c r="G4" s="1347" t="s">
        <v>82</v>
      </c>
      <c r="H4" s="1348" t="s">
        <v>126</v>
      </c>
      <c r="I4" s="1349" t="s">
        <v>82</v>
      </c>
      <c r="J4" s="1348" t="s">
        <v>602</v>
      </c>
      <c r="K4" s="1349" t="s">
        <v>82</v>
      </c>
      <c r="L4" s="1348" t="s">
        <v>603</v>
      </c>
      <c r="M4" s="1350" t="s">
        <v>82</v>
      </c>
    </row>
    <row r="5" spans="1:15" s="824" customFormat="1" ht="15" x14ac:dyDescent="0.2">
      <c r="A5" s="1916"/>
      <c r="B5" s="96" t="str">
        <f>$A$58</f>
        <v>Шенцев</v>
      </c>
      <c r="C5" s="822">
        <v>198</v>
      </c>
      <c r="D5" s="96" t="str">
        <f>$A$56</f>
        <v>Гамов</v>
      </c>
      <c r="E5" s="822">
        <v>131</v>
      </c>
      <c r="F5" s="96" t="str">
        <f>$A$60</f>
        <v>Чуруксаева</v>
      </c>
      <c r="G5" s="822">
        <v>126</v>
      </c>
      <c r="H5" s="96" t="str">
        <f>$A$62</f>
        <v>Пушкарев</v>
      </c>
      <c r="I5" s="822">
        <v>159</v>
      </c>
      <c r="J5" s="96" t="str">
        <f>$A$64</f>
        <v>Степанов</v>
      </c>
      <c r="K5" s="822">
        <v>196</v>
      </c>
      <c r="L5" s="96" t="str">
        <f>$A$66</f>
        <v>Клюева</v>
      </c>
      <c r="M5" s="823">
        <v>130</v>
      </c>
    </row>
    <row r="6" spans="1:15" s="824" customFormat="1" ht="15.75" thickBot="1" x14ac:dyDescent="0.25">
      <c r="A6" s="1917"/>
      <c r="B6" s="782" t="str">
        <f>$A$59</f>
        <v>Дикушникова</v>
      </c>
      <c r="C6" s="836">
        <v>106</v>
      </c>
      <c r="D6" s="782" t="str">
        <f>$A$57</f>
        <v>Эммерих</v>
      </c>
      <c r="E6" s="836">
        <v>166</v>
      </c>
      <c r="F6" s="782" t="str">
        <f>$A$61</f>
        <v>Карунас</v>
      </c>
      <c r="G6" s="836">
        <v>121</v>
      </c>
      <c r="H6" s="782" t="str">
        <f>$A$63</f>
        <v>Женихова</v>
      </c>
      <c r="I6" s="836">
        <v>176</v>
      </c>
      <c r="J6" s="782" t="str">
        <f>$A$65</f>
        <v>Захаров</v>
      </c>
      <c r="K6" s="836">
        <v>157</v>
      </c>
      <c r="L6" s="782" t="str">
        <f>$A$67</f>
        <v>Черный</v>
      </c>
      <c r="M6" s="1351">
        <v>171</v>
      </c>
    </row>
    <row r="7" spans="1:15" s="824" customFormat="1" ht="13.5" thickBot="1" x14ac:dyDescent="0.25"/>
    <row r="8" spans="1:15" s="824" customFormat="1" ht="15" x14ac:dyDescent="0.2">
      <c r="A8" s="1915">
        <v>2</v>
      </c>
      <c r="B8" s="1348" t="s">
        <v>123</v>
      </c>
      <c r="C8" s="1347" t="s">
        <v>82</v>
      </c>
      <c r="D8" s="1348" t="s">
        <v>124</v>
      </c>
      <c r="E8" s="1347" t="s">
        <v>82</v>
      </c>
      <c r="F8" s="1348" t="s">
        <v>125</v>
      </c>
      <c r="G8" s="1347" t="s">
        <v>82</v>
      </c>
      <c r="H8" s="1348" t="s">
        <v>126</v>
      </c>
      <c r="I8" s="1349" t="s">
        <v>82</v>
      </c>
      <c r="J8" s="1348" t="s">
        <v>602</v>
      </c>
      <c r="K8" s="1349" t="s">
        <v>82</v>
      </c>
      <c r="L8" s="1348" t="s">
        <v>603</v>
      </c>
      <c r="M8" s="1350" t="s">
        <v>82</v>
      </c>
    </row>
    <row r="9" spans="1:15" s="784" customFormat="1" ht="15" x14ac:dyDescent="0.2">
      <c r="A9" s="1916"/>
      <c r="B9" s="96" t="str">
        <f>$A$66</f>
        <v>Клюева</v>
      </c>
      <c r="C9" s="822">
        <v>175</v>
      </c>
      <c r="D9" s="96" t="str">
        <f>$A$59</f>
        <v>Дикушникова</v>
      </c>
      <c r="E9" s="822">
        <v>112</v>
      </c>
      <c r="F9" s="96" t="str">
        <f>$A$67</f>
        <v>Черный</v>
      </c>
      <c r="G9" s="822">
        <v>158</v>
      </c>
      <c r="H9" s="96" t="str">
        <f>$A$61</f>
        <v>Карунас</v>
      </c>
      <c r="I9" s="822">
        <v>144</v>
      </c>
      <c r="J9" s="96" t="str">
        <f>$A$57</f>
        <v>Эммерих</v>
      </c>
      <c r="K9" s="822">
        <v>162</v>
      </c>
      <c r="L9" s="96" t="str">
        <f>$A$63</f>
        <v>Женихова</v>
      </c>
      <c r="M9" s="823">
        <v>195</v>
      </c>
    </row>
    <row r="10" spans="1:15" s="824" customFormat="1" ht="15.75" thickBot="1" x14ac:dyDescent="0.25">
      <c r="A10" s="1917"/>
      <c r="B10" s="782" t="str">
        <f>$A$64</f>
        <v>Степанов</v>
      </c>
      <c r="C10" s="836">
        <v>181</v>
      </c>
      <c r="D10" s="782" t="str">
        <f>$A$62</f>
        <v>Пушкарев</v>
      </c>
      <c r="E10" s="1352">
        <v>163</v>
      </c>
      <c r="F10" s="782" t="str">
        <f>$A$56</f>
        <v>Гамов</v>
      </c>
      <c r="G10" s="836">
        <v>160</v>
      </c>
      <c r="H10" s="782" t="str">
        <f>$A$58</f>
        <v>Шенцев</v>
      </c>
      <c r="I10" s="836">
        <v>145</v>
      </c>
      <c r="J10" s="782" t="str">
        <f>$A$60</f>
        <v>Чуруксаева</v>
      </c>
      <c r="K10" s="836">
        <v>167</v>
      </c>
      <c r="L10" s="782" t="str">
        <f>$A$65</f>
        <v>Захаров</v>
      </c>
      <c r="M10" s="837">
        <v>129</v>
      </c>
    </row>
    <row r="11" spans="1:15" s="824" customFormat="1" ht="13.5" thickBot="1" x14ac:dyDescent="0.25"/>
    <row r="12" spans="1:15" s="824" customFormat="1" ht="15" x14ac:dyDescent="0.2">
      <c r="A12" s="1915">
        <v>3</v>
      </c>
      <c r="B12" s="1348" t="s">
        <v>123</v>
      </c>
      <c r="C12" s="1347" t="s">
        <v>82</v>
      </c>
      <c r="D12" s="1348" t="s">
        <v>124</v>
      </c>
      <c r="E12" s="1347" t="s">
        <v>82</v>
      </c>
      <c r="F12" s="1348" t="s">
        <v>125</v>
      </c>
      <c r="G12" s="1347" t="s">
        <v>82</v>
      </c>
      <c r="H12" s="1348" t="s">
        <v>126</v>
      </c>
      <c r="I12" s="1349" t="s">
        <v>82</v>
      </c>
      <c r="J12" s="1348" t="s">
        <v>602</v>
      </c>
      <c r="K12" s="1349" t="s">
        <v>82</v>
      </c>
      <c r="L12" s="1348" t="s">
        <v>603</v>
      </c>
      <c r="M12" s="1350" t="s">
        <v>82</v>
      </c>
    </row>
    <row r="13" spans="1:15" s="824" customFormat="1" ht="15" x14ac:dyDescent="0.2">
      <c r="A13" s="1916"/>
      <c r="B13" s="96" t="str">
        <f>$A$60</f>
        <v>Чуруксаева</v>
      </c>
      <c r="C13" s="822">
        <v>114</v>
      </c>
      <c r="D13" s="96" t="str">
        <f>$A$64</f>
        <v>Степанов</v>
      </c>
      <c r="E13" s="822">
        <v>238</v>
      </c>
      <c r="F13" s="96" t="str">
        <f>$A$65</f>
        <v>Захаров</v>
      </c>
      <c r="G13" s="822">
        <v>158</v>
      </c>
      <c r="H13" s="96" t="str">
        <f>$A$57</f>
        <v>Эммерих</v>
      </c>
      <c r="I13" s="822">
        <v>185</v>
      </c>
      <c r="J13" s="96" t="str">
        <f>$A$58</f>
        <v>Шенцев</v>
      </c>
      <c r="K13" s="822">
        <v>152</v>
      </c>
      <c r="L13" s="96" t="str">
        <f>$A$56</f>
        <v>Гамов</v>
      </c>
      <c r="M13" s="823">
        <v>191</v>
      </c>
      <c r="N13" s="829"/>
    </row>
    <row r="14" spans="1:15" s="784" customFormat="1" ht="15.75" thickBot="1" x14ac:dyDescent="0.25">
      <c r="A14" s="1917"/>
      <c r="B14" s="782" t="str">
        <f>$A$63</f>
        <v>Женихова</v>
      </c>
      <c r="C14" s="836">
        <v>144</v>
      </c>
      <c r="D14" s="782" t="str">
        <f>$A$61</f>
        <v>Карунас</v>
      </c>
      <c r="E14" s="836">
        <v>127</v>
      </c>
      <c r="F14" s="782" t="str">
        <f>$A$62</f>
        <v>Пушкарев</v>
      </c>
      <c r="G14" s="836">
        <v>188</v>
      </c>
      <c r="H14" s="782" t="str">
        <f>$A$66</f>
        <v>Клюева</v>
      </c>
      <c r="I14" s="836">
        <v>199</v>
      </c>
      <c r="J14" s="782" t="str">
        <f>$A$67</f>
        <v>Черный</v>
      </c>
      <c r="K14" s="836">
        <v>175</v>
      </c>
      <c r="L14" s="782" t="str">
        <f>$A$59</f>
        <v>Дикушникова</v>
      </c>
      <c r="M14" s="837">
        <v>136</v>
      </c>
    </row>
    <row r="15" spans="1:15" s="824" customFormat="1" ht="13.5" thickBot="1" x14ac:dyDescent="0.25"/>
    <row r="16" spans="1:15" s="824" customFormat="1" ht="15" x14ac:dyDescent="0.2">
      <c r="A16" s="1915">
        <v>4</v>
      </c>
      <c r="B16" s="1348" t="s">
        <v>123</v>
      </c>
      <c r="C16" s="1347" t="s">
        <v>82</v>
      </c>
      <c r="D16" s="1348" t="s">
        <v>124</v>
      </c>
      <c r="E16" s="1347" t="s">
        <v>82</v>
      </c>
      <c r="F16" s="1348" t="s">
        <v>125</v>
      </c>
      <c r="G16" s="1347" t="s">
        <v>82</v>
      </c>
      <c r="H16" s="1348" t="s">
        <v>126</v>
      </c>
      <c r="I16" s="1349" t="s">
        <v>82</v>
      </c>
      <c r="J16" s="1348" t="s">
        <v>602</v>
      </c>
      <c r="K16" s="1349" t="s">
        <v>82</v>
      </c>
      <c r="L16" s="1348" t="s">
        <v>603</v>
      </c>
      <c r="M16" s="1350" t="s">
        <v>82</v>
      </c>
    </row>
    <row r="17" spans="1:17" s="824" customFormat="1" ht="15" x14ac:dyDescent="0.2">
      <c r="A17" s="1916"/>
      <c r="B17" s="96" t="str">
        <f>$A$67</f>
        <v>Черный</v>
      </c>
      <c r="C17" s="822">
        <v>181</v>
      </c>
      <c r="D17" s="96" t="str">
        <f>$A$66</f>
        <v>Клюева</v>
      </c>
      <c r="E17" s="822">
        <v>172</v>
      </c>
      <c r="F17" s="96" t="str">
        <f>$A$63</f>
        <v>Женихова</v>
      </c>
      <c r="G17" s="822">
        <v>184</v>
      </c>
      <c r="H17" s="96" t="str">
        <f>$A$59</f>
        <v>Дикушникова</v>
      </c>
      <c r="I17" s="822">
        <v>190</v>
      </c>
      <c r="J17" s="96" t="str">
        <f>$A$61</f>
        <v>Карунас</v>
      </c>
      <c r="K17" s="822">
        <v>156</v>
      </c>
      <c r="L17" s="96" t="str">
        <f>$A$62</f>
        <v>Пушкарев</v>
      </c>
      <c r="M17" s="823">
        <v>166</v>
      </c>
    </row>
    <row r="18" spans="1:17" s="824" customFormat="1" ht="15.75" thickBot="1" x14ac:dyDescent="0.25">
      <c r="A18" s="1917"/>
      <c r="B18" s="782" t="str">
        <f>$A$65</f>
        <v>Захаров</v>
      </c>
      <c r="C18" s="836">
        <v>200</v>
      </c>
      <c r="D18" s="782" t="str">
        <f>$A$60</f>
        <v>Чуруксаева</v>
      </c>
      <c r="E18" s="836">
        <v>188</v>
      </c>
      <c r="F18" s="782" t="str">
        <f>$A$58</f>
        <v>Шенцев</v>
      </c>
      <c r="G18" s="836">
        <v>161</v>
      </c>
      <c r="H18" s="782" t="str">
        <f>$A$64</f>
        <v>Степанов</v>
      </c>
      <c r="I18" s="836">
        <v>180</v>
      </c>
      <c r="J18" s="782" t="str">
        <f>$A$56</f>
        <v>Гамов</v>
      </c>
      <c r="K18" s="836">
        <v>115</v>
      </c>
      <c r="L18" s="782" t="str">
        <f>$A$57</f>
        <v>Эммерих</v>
      </c>
      <c r="M18" s="837">
        <v>194</v>
      </c>
    </row>
    <row r="19" spans="1:17" s="784" customFormat="1" ht="13.5" thickBot="1" x14ac:dyDescent="0.25"/>
    <row r="20" spans="1:17" s="824" customFormat="1" ht="15" x14ac:dyDescent="0.2">
      <c r="A20" s="1915">
        <v>5</v>
      </c>
      <c r="B20" s="1348" t="s">
        <v>123</v>
      </c>
      <c r="C20" s="1347" t="s">
        <v>82</v>
      </c>
      <c r="D20" s="1348" t="s">
        <v>124</v>
      </c>
      <c r="E20" s="1347" t="s">
        <v>82</v>
      </c>
      <c r="F20" s="1348" t="s">
        <v>125</v>
      </c>
      <c r="G20" s="1347" t="s">
        <v>82</v>
      </c>
      <c r="H20" s="1348" t="s">
        <v>126</v>
      </c>
      <c r="I20" s="1349" t="s">
        <v>82</v>
      </c>
      <c r="J20" s="1348" t="s">
        <v>602</v>
      </c>
      <c r="K20" s="1349" t="s">
        <v>82</v>
      </c>
      <c r="L20" s="1348" t="s">
        <v>603</v>
      </c>
      <c r="M20" s="1350" t="s">
        <v>82</v>
      </c>
    </row>
    <row r="21" spans="1:17" s="824" customFormat="1" ht="15" x14ac:dyDescent="0.2">
      <c r="A21" s="1916"/>
      <c r="B21" s="96" t="str">
        <f>$A$56</f>
        <v>Гамов</v>
      </c>
      <c r="C21" s="822">
        <v>204</v>
      </c>
      <c r="D21" s="96" t="str">
        <f>$A$65</f>
        <v>Захаров</v>
      </c>
      <c r="E21" s="822">
        <v>174</v>
      </c>
      <c r="F21" s="96" t="str">
        <f>$A$57</f>
        <v>Эммерих</v>
      </c>
      <c r="G21" s="822">
        <v>169</v>
      </c>
      <c r="H21" s="96" t="str">
        <f>$A$60</f>
        <v>Чуруксаева</v>
      </c>
      <c r="I21" s="822">
        <v>156</v>
      </c>
      <c r="J21" s="96" t="str">
        <f>$A$63</f>
        <v>Женихова</v>
      </c>
      <c r="K21" s="822">
        <v>203</v>
      </c>
      <c r="L21" s="96" t="str">
        <f>$A$61</f>
        <v>Карунас</v>
      </c>
      <c r="M21" s="823">
        <v>125</v>
      </c>
    </row>
    <row r="22" spans="1:17" s="824" customFormat="1" ht="15.75" thickBot="1" x14ac:dyDescent="0.25">
      <c r="A22" s="1917"/>
      <c r="B22" s="782" t="str">
        <f>$A$62</f>
        <v>Пушкарев</v>
      </c>
      <c r="C22" s="1352">
        <v>144</v>
      </c>
      <c r="D22" s="782" t="str">
        <f>$A$58</f>
        <v>Шенцев</v>
      </c>
      <c r="E22" s="836">
        <v>193</v>
      </c>
      <c r="F22" s="782" t="str">
        <f>$A$64</f>
        <v>Степанов</v>
      </c>
      <c r="G22" s="836">
        <v>169</v>
      </c>
      <c r="H22" s="782" t="str">
        <f>$A$67</f>
        <v>Черный</v>
      </c>
      <c r="I22" s="836">
        <v>190</v>
      </c>
      <c r="J22" s="782" t="str">
        <f>$A$59</f>
        <v>Дикушникова</v>
      </c>
      <c r="K22" s="836">
        <v>165</v>
      </c>
      <c r="L22" s="782" t="str">
        <f>$A$66</f>
        <v>Клюева</v>
      </c>
      <c r="M22" s="837">
        <v>173</v>
      </c>
    </row>
    <row r="23" spans="1:17" s="824" customFormat="1" ht="15.75" thickBot="1" x14ac:dyDescent="0.25">
      <c r="A23" s="1353"/>
      <c r="B23" s="784"/>
      <c r="C23" s="784"/>
      <c r="D23" s="784"/>
      <c r="E23" s="784"/>
      <c r="F23" s="784"/>
      <c r="G23" s="784"/>
      <c r="H23" s="784"/>
      <c r="I23" s="784"/>
      <c r="J23" s="784"/>
      <c r="K23" s="784"/>
      <c r="L23" s="784"/>
      <c r="M23" s="784"/>
    </row>
    <row r="24" spans="1:17" s="824" customFormat="1" ht="15" x14ac:dyDescent="0.2">
      <c r="A24" s="1915">
        <v>6</v>
      </c>
      <c r="B24" s="1348" t="s">
        <v>123</v>
      </c>
      <c r="C24" s="1347" t="s">
        <v>82</v>
      </c>
      <c r="D24" s="1348" t="s">
        <v>124</v>
      </c>
      <c r="E24" s="1347" t="s">
        <v>82</v>
      </c>
      <c r="F24" s="1348" t="s">
        <v>125</v>
      </c>
      <c r="G24" s="1347" t="s">
        <v>82</v>
      </c>
      <c r="H24" s="1348" t="s">
        <v>126</v>
      </c>
      <c r="I24" s="1349" t="s">
        <v>82</v>
      </c>
      <c r="J24" s="1348" t="s">
        <v>602</v>
      </c>
      <c r="K24" s="1349" t="s">
        <v>82</v>
      </c>
      <c r="L24" s="1348" t="s">
        <v>603</v>
      </c>
      <c r="M24" s="1350" t="s">
        <v>82</v>
      </c>
    </row>
    <row r="25" spans="1:17" s="824" customFormat="1" ht="15" x14ac:dyDescent="0.2">
      <c r="A25" s="1916"/>
      <c r="B25" s="96" t="str">
        <f>$A$57</f>
        <v>Эммерих</v>
      </c>
      <c r="C25" s="822">
        <v>163</v>
      </c>
      <c r="D25" s="96" t="str">
        <f>$A$67</f>
        <v>Черный</v>
      </c>
      <c r="E25" s="822">
        <v>189</v>
      </c>
      <c r="F25" s="96" t="str">
        <f>$A$66</f>
        <v>Клюева</v>
      </c>
      <c r="G25" s="822">
        <v>137</v>
      </c>
      <c r="H25" s="96" t="str">
        <f>$A$65</f>
        <v>Захаров</v>
      </c>
      <c r="I25" s="822">
        <v>162</v>
      </c>
      <c r="J25" s="96" t="str">
        <f>$A$62</f>
        <v>Пушкарев</v>
      </c>
      <c r="K25" s="822">
        <v>162</v>
      </c>
      <c r="L25" s="96" t="str">
        <f>$A$58</f>
        <v>Шенцев</v>
      </c>
      <c r="M25" s="823">
        <v>153</v>
      </c>
    </row>
    <row r="26" spans="1:17" s="1" customFormat="1" ht="15.75" thickBot="1" x14ac:dyDescent="0.25">
      <c r="A26" s="1917"/>
      <c r="B26" s="782" t="str">
        <f>$A$61</f>
        <v>Карунас</v>
      </c>
      <c r="C26" s="836">
        <v>115</v>
      </c>
      <c r="D26" s="782" t="str">
        <f>$A$63</f>
        <v>Женихова</v>
      </c>
      <c r="E26" s="1352">
        <v>184</v>
      </c>
      <c r="F26" s="782" t="str">
        <f>$A$59</f>
        <v>Дикушникова</v>
      </c>
      <c r="G26" s="836">
        <v>153</v>
      </c>
      <c r="H26" s="782" t="str">
        <f>$A$56</f>
        <v>Гамов</v>
      </c>
      <c r="I26" s="836">
        <v>172</v>
      </c>
      <c r="J26" s="782" t="str">
        <f>$A$64</f>
        <v>Степанов</v>
      </c>
      <c r="K26" s="836">
        <v>149</v>
      </c>
      <c r="L26" s="782" t="str">
        <f>$A$60</f>
        <v>Чуруксаева</v>
      </c>
      <c r="M26" s="1351">
        <v>157</v>
      </c>
      <c r="N26" s="10"/>
      <c r="O26" s="10"/>
      <c r="P26" s="824"/>
    </row>
    <row r="27" spans="1:17" ht="13.5" thickBot="1" x14ac:dyDescent="0.25">
      <c r="A27" s="862"/>
      <c r="B27" s="862"/>
      <c r="C27" s="862"/>
      <c r="D27" s="862"/>
      <c r="E27" s="862"/>
      <c r="F27" s="862"/>
      <c r="G27" s="862"/>
      <c r="H27" s="862"/>
      <c r="I27" s="862"/>
      <c r="J27" s="862"/>
      <c r="K27" s="862"/>
      <c r="L27" s="862"/>
      <c r="M27" s="862"/>
      <c r="P27" s="824"/>
      <c r="Q27"/>
    </row>
    <row r="28" spans="1:17" ht="15" x14ac:dyDescent="0.2">
      <c r="A28" s="1915">
        <v>7</v>
      </c>
      <c r="B28" s="1348" t="s">
        <v>123</v>
      </c>
      <c r="C28" s="1347" t="s">
        <v>82</v>
      </c>
      <c r="D28" s="1348" t="s">
        <v>124</v>
      </c>
      <c r="E28" s="1347" t="s">
        <v>82</v>
      </c>
      <c r="F28" s="1348" t="s">
        <v>125</v>
      </c>
      <c r="G28" s="1347" t="s">
        <v>82</v>
      </c>
      <c r="H28" s="1348" t="s">
        <v>126</v>
      </c>
      <c r="I28" s="1349" t="s">
        <v>82</v>
      </c>
      <c r="J28" s="1348" t="s">
        <v>602</v>
      </c>
      <c r="K28" s="1349" t="s">
        <v>82</v>
      </c>
      <c r="L28" s="1348" t="s">
        <v>603</v>
      </c>
      <c r="M28" s="1350" t="s">
        <v>82</v>
      </c>
      <c r="P28" s="824"/>
      <c r="Q28"/>
    </row>
    <row r="29" spans="1:17" ht="15" x14ac:dyDescent="0.2">
      <c r="A29" s="1916"/>
      <c r="B29" s="96" t="str">
        <f>$A$56</f>
        <v>Гамов</v>
      </c>
      <c r="C29" s="822">
        <v>204</v>
      </c>
      <c r="D29" s="96" t="str">
        <f>$A$57</f>
        <v>Эммерих</v>
      </c>
      <c r="E29" s="822">
        <v>177</v>
      </c>
      <c r="F29" s="96" t="str">
        <f>$A$61</f>
        <v>Карунас</v>
      </c>
      <c r="G29" s="822">
        <v>113</v>
      </c>
      <c r="H29" s="96" t="str">
        <f>$A$60</f>
        <v>Чуруксаева</v>
      </c>
      <c r="I29" s="822">
        <v>175</v>
      </c>
      <c r="J29" s="96" t="str">
        <f>$A$62</f>
        <v>Пушкарев</v>
      </c>
      <c r="K29" s="822">
        <v>144</v>
      </c>
      <c r="L29" s="96" t="str">
        <f>$A$64</f>
        <v>Степанов</v>
      </c>
      <c r="M29" s="823">
        <v>188</v>
      </c>
      <c r="P29" s="824"/>
    </row>
    <row r="30" spans="1:17" ht="15.75" thickBot="1" x14ac:dyDescent="0.25">
      <c r="A30" s="1917"/>
      <c r="B30" s="782" t="str">
        <f>$A$58</f>
        <v>Шенцев</v>
      </c>
      <c r="C30" s="836">
        <v>160</v>
      </c>
      <c r="D30" s="782" t="str">
        <f>$A$59</f>
        <v>Дикушникова</v>
      </c>
      <c r="E30" s="836">
        <v>172</v>
      </c>
      <c r="F30" s="782" t="str">
        <f>$A$63</f>
        <v>Женихова</v>
      </c>
      <c r="G30" s="836">
        <v>139</v>
      </c>
      <c r="H30" s="782" t="str">
        <f>$A$65</f>
        <v>Захаров</v>
      </c>
      <c r="I30" s="836">
        <v>190</v>
      </c>
      <c r="J30" s="782" t="str">
        <f>$A$66</f>
        <v>Клюева</v>
      </c>
      <c r="K30" s="836">
        <v>167</v>
      </c>
      <c r="L30" s="782" t="str">
        <f>$A$67</f>
        <v>Черный</v>
      </c>
      <c r="M30" s="837">
        <v>189</v>
      </c>
      <c r="P30" s="824"/>
    </row>
    <row r="31" spans="1:17" ht="13.5" thickBot="1" x14ac:dyDescent="0.25">
      <c r="P31" s="824"/>
    </row>
    <row r="32" spans="1:17" ht="15" x14ac:dyDescent="0.2">
      <c r="A32" s="1915">
        <v>8</v>
      </c>
      <c r="B32" s="1348" t="s">
        <v>123</v>
      </c>
      <c r="C32" s="1347" t="s">
        <v>82</v>
      </c>
      <c r="D32" s="1348" t="s">
        <v>124</v>
      </c>
      <c r="E32" s="1347" t="s">
        <v>82</v>
      </c>
      <c r="F32" s="1348" t="s">
        <v>125</v>
      </c>
      <c r="G32" s="1347" t="s">
        <v>82</v>
      </c>
      <c r="H32" s="1348" t="s">
        <v>126</v>
      </c>
      <c r="I32" s="1349" t="s">
        <v>82</v>
      </c>
      <c r="J32" s="1348" t="s">
        <v>602</v>
      </c>
      <c r="K32" s="1349" t="s">
        <v>82</v>
      </c>
      <c r="L32" s="1348" t="s">
        <v>603</v>
      </c>
      <c r="M32" s="1350" t="s">
        <v>82</v>
      </c>
      <c r="P32" s="824"/>
    </row>
    <row r="33" spans="1:22" ht="15" x14ac:dyDescent="0.2">
      <c r="A33" s="1916"/>
      <c r="B33" s="96" t="str">
        <f>$A$59</f>
        <v>Дикушникова</v>
      </c>
      <c r="C33" s="822">
        <v>149</v>
      </c>
      <c r="D33" s="96" t="str">
        <f>$A$58</f>
        <v>Шенцев</v>
      </c>
      <c r="E33" s="822">
        <v>141</v>
      </c>
      <c r="F33" s="96" t="str">
        <f>$A$60</f>
        <v>Чуруксаева</v>
      </c>
      <c r="G33" s="822">
        <v>152</v>
      </c>
      <c r="H33" s="96" t="str">
        <f>$A$67</f>
        <v>Черный</v>
      </c>
      <c r="I33" s="822">
        <v>181</v>
      </c>
      <c r="J33" s="96" t="str">
        <f>$A$65</f>
        <v>Захаров</v>
      </c>
      <c r="K33" s="822">
        <v>164</v>
      </c>
      <c r="L33" s="96" t="str">
        <f>$A$66</f>
        <v>Клюева</v>
      </c>
      <c r="M33" s="823">
        <v>113</v>
      </c>
      <c r="P33" s="824"/>
    </row>
    <row r="34" spans="1:22" ht="15.75" thickBot="1" x14ac:dyDescent="0.25">
      <c r="A34" s="1917"/>
      <c r="B34" s="782" t="str">
        <f>$A$61</f>
        <v>Карунас</v>
      </c>
      <c r="C34" s="836">
        <v>125</v>
      </c>
      <c r="D34" s="782" t="str">
        <f>$A$64</f>
        <v>Степанов</v>
      </c>
      <c r="E34" s="836">
        <v>185</v>
      </c>
      <c r="F34" s="782" t="str">
        <f>$A$56</f>
        <v>Гамов</v>
      </c>
      <c r="G34" s="836">
        <v>170</v>
      </c>
      <c r="H34" s="782" t="str">
        <f>$A$62</f>
        <v>Пушкарев</v>
      </c>
      <c r="I34" s="836">
        <v>139</v>
      </c>
      <c r="J34" s="782" t="str">
        <f>$A$57</f>
        <v>Эммерих</v>
      </c>
      <c r="K34" s="836">
        <v>166</v>
      </c>
      <c r="L34" s="782" t="str">
        <f>$A$63</f>
        <v>Женихова</v>
      </c>
      <c r="M34" s="837">
        <v>165</v>
      </c>
      <c r="P34" s="824"/>
    </row>
    <row r="35" spans="1:22" ht="13.5" thickBot="1" x14ac:dyDescent="0.25">
      <c r="P35" s="824"/>
    </row>
    <row r="36" spans="1:22" ht="15" x14ac:dyDescent="0.2">
      <c r="A36" s="1915">
        <v>9</v>
      </c>
      <c r="B36" s="1348" t="s">
        <v>123</v>
      </c>
      <c r="C36" s="1347" t="s">
        <v>82</v>
      </c>
      <c r="D36" s="1348" t="s">
        <v>124</v>
      </c>
      <c r="E36" s="1347" t="s">
        <v>82</v>
      </c>
      <c r="F36" s="1348" t="s">
        <v>125</v>
      </c>
      <c r="G36" s="1347" t="s">
        <v>82</v>
      </c>
      <c r="H36" s="1348" t="s">
        <v>126</v>
      </c>
      <c r="I36" s="1349" t="s">
        <v>82</v>
      </c>
      <c r="J36" s="1348" t="s">
        <v>602</v>
      </c>
      <c r="K36" s="1349" t="s">
        <v>82</v>
      </c>
      <c r="L36" s="1348" t="s">
        <v>603</v>
      </c>
      <c r="M36" s="1350" t="s">
        <v>82</v>
      </c>
    </row>
    <row r="37" spans="1:22" ht="15" x14ac:dyDescent="0.2">
      <c r="A37" s="1916"/>
      <c r="B37" s="96" t="str">
        <f>$A$65</f>
        <v>Захаров</v>
      </c>
      <c r="C37" s="822">
        <v>134</v>
      </c>
      <c r="D37" s="96" t="str">
        <f>$A$62</f>
        <v>Пушкарев</v>
      </c>
      <c r="E37" s="822">
        <v>144</v>
      </c>
      <c r="F37" s="96" t="str">
        <f>$A$67</f>
        <v>Черный</v>
      </c>
      <c r="G37" s="822">
        <v>135</v>
      </c>
      <c r="H37" s="96" t="str">
        <f>$A$63</f>
        <v>Женихова</v>
      </c>
      <c r="I37" s="822">
        <v>183</v>
      </c>
      <c r="J37" s="96" t="str">
        <f>$A$64</f>
        <v>Степанов</v>
      </c>
      <c r="K37" s="822">
        <v>187</v>
      </c>
      <c r="L37" s="96" t="str">
        <f>$A$57</f>
        <v>Эммерих</v>
      </c>
      <c r="M37" s="823">
        <v>180</v>
      </c>
    </row>
    <row r="38" spans="1:22" ht="15.75" thickBot="1" x14ac:dyDescent="0.25">
      <c r="A38" s="1917"/>
      <c r="B38" s="782" t="str">
        <f>$A$66</f>
        <v>Клюева</v>
      </c>
      <c r="C38" s="836">
        <v>163</v>
      </c>
      <c r="D38" s="782" t="str">
        <f>$A$61</f>
        <v>Карунас</v>
      </c>
      <c r="E38" s="836">
        <v>138</v>
      </c>
      <c r="F38" s="782" t="str">
        <f>$A$59</f>
        <v>Дикушникова</v>
      </c>
      <c r="G38" s="836">
        <v>178</v>
      </c>
      <c r="H38" s="782" t="str">
        <f>$A$56</f>
        <v>Гамов</v>
      </c>
      <c r="I38" s="836">
        <v>155</v>
      </c>
      <c r="J38" s="782" t="str">
        <f>$A$60</f>
        <v>Чуруксаева</v>
      </c>
      <c r="K38" s="836">
        <v>160</v>
      </c>
      <c r="L38" s="782" t="str">
        <f>$A$58</f>
        <v>Шенцев</v>
      </c>
      <c r="M38" s="837">
        <v>173</v>
      </c>
    </row>
    <row r="39" spans="1:22" ht="13.5" thickBot="1" x14ac:dyDescent="0.25">
      <c r="G39" s="829"/>
      <c r="H39" s="829"/>
      <c r="I39" s="829"/>
      <c r="J39" s="829"/>
      <c r="K39" s="829"/>
      <c r="L39" s="829"/>
      <c r="M39" s="829"/>
      <c r="N39" s="839"/>
    </row>
    <row r="40" spans="1:22" ht="15" x14ac:dyDescent="0.2">
      <c r="A40" s="1915">
        <v>10</v>
      </c>
      <c r="B40" s="1348" t="s">
        <v>123</v>
      </c>
      <c r="C40" s="1347" t="s">
        <v>82</v>
      </c>
      <c r="D40" s="1348" t="s">
        <v>124</v>
      </c>
      <c r="E40" s="1347" t="s">
        <v>82</v>
      </c>
      <c r="F40" s="1348" t="s">
        <v>125</v>
      </c>
      <c r="G40" s="1347" t="s">
        <v>82</v>
      </c>
      <c r="H40" s="1348" t="s">
        <v>126</v>
      </c>
      <c r="I40" s="1349" t="s">
        <v>82</v>
      </c>
      <c r="J40" s="1348" t="s">
        <v>602</v>
      </c>
      <c r="K40" s="1349" t="s">
        <v>82</v>
      </c>
      <c r="L40" s="1348" t="s">
        <v>603</v>
      </c>
      <c r="M40" s="1350" t="s">
        <v>82</v>
      </c>
      <c r="N40" s="839"/>
    </row>
    <row r="41" spans="1:22" ht="15" x14ac:dyDescent="0.2">
      <c r="A41" s="1916"/>
      <c r="B41" s="96" t="str">
        <f>$A$60</f>
        <v>Чуруксаева</v>
      </c>
      <c r="C41" s="822">
        <v>161</v>
      </c>
      <c r="D41" s="96" t="str">
        <f>$A$63</f>
        <v>Женихова</v>
      </c>
      <c r="E41" s="822">
        <v>187</v>
      </c>
      <c r="F41" s="96" t="str">
        <f>$A$66</f>
        <v>Клюева</v>
      </c>
      <c r="G41" s="822">
        <v>169</v>
      </c>
      <c r="H41" s="96" t="str">
        <f>$A$59</f>
        <v>Дикушникова</v>
      </c>
      <c r="I41" s="822">
        <v>113</v>
      </c>
      <c r="J41" s="96" t="str">
        <f>$A$61</f>
        <v>Карунас</v>
      </c>
      <c r="K41" s="822">
        <v>132</v>
      </c>
      <c r="L41" s="96" t="str">
        <f>$A$56</f>
        <v>Гамов</v>
      </c>
      <c r="M41" s="823">
        <v>158</v>
      </c>
      <c r="N41" s="839"/>
    </row>
    <row r="42" spans="1:22" ht="15.75" thickBot="1" x14ac:dyDescent="0.25">
      <c r="A42" s="1917"/>
      <c r="B42" s="782" t="str">
        <f>$A$62</f>
        <v>Пушкарев</v>
      </c>
      <c r="C42" s="836">
        <v>180</v>
      </c>
      <c r="D42" s="782" t="str">
        <f>$A$57</f>
        <v>Эммерих</v>
      </c>
      <c r="E42" s="836">
        <v>160</v>
      </c>
      <c r="F42" s="782" t="str">
        <f>$A$58</f>
        <v>Шенцев</v>
      </c>
      <c r="G42" s="836">
        <v>172</v>
      </c>
      <c r="H42" s="782" t="str">
        <f>$A$65</f>
        <v>Захаров</v>
      </c>
      <c r="I42" s="836">
        <v>108</v>
      </c>
      <c r="J42" s="782" t="str">
        <f>$A$67</f>
        <v>Черный</v>
      </c>
      <c r="K42" s="836">
        <v>183</v>
      </c>
      <c r="L42" s="782" t="str">
        <f>$A$64</f>
        <v>Степанов</v>
      </c>
      <c r="M42" s="837">
        <v>186</v>
      </c>
      <c r="N42" s="839"/>
    </row>
    <row r="43" spans="1:22" ht="13.5" thickBot="1" x14ac:dyDescent="0.25">
      <c r="G43" s="839"/>
      <c r="H43" s="839"/>
      <c r="I43" s="839"/>
      <c r="J43" s="839"/>
      <c r="K43" s="839"/>
      <c r="L43" s="839"/>
      <c r="M43" s="839"/>
      <c r="N43" s="839"/>
    </row>
    <row r="44" spans="1:22" ht="15" x14ac:dyDescent="0.2">
      <c r="A44" s="1915">
        <v>11</v>
      </c>
      <c r="B44" s="1348" t="s">
        <v>123</v>
      </c>
      <c r="C44" s="1347" t="s">
        <v>82</v>
      </c>
      <c r="D44" s="1348" t="s">
        <v>124</v>
      </c>
      <c r="E44" s="1347" t="s">
        <v>82</v>
      </c>
      <c r="F44" s="1348" t="s">
        <v>125</v>
      </c>
      <c r="G44" s="1347" t="s">
        <v>82</v>
      </c>
      <c r="H44" s="1348" t="s">
        <v>126</v>
      </c>
      <c r="I44" s="1349" t="s">
        <v>82</v>
      </c>
      <c r="J44" s="1348" t="s">
        <v>602</v>
      </c>
      <c r="K44" s="1349" t="s">
        <v>82</v>
      </c>
      <c r="L44" s="1348" t="s">
        <v>603</v>
      </c>
      <c r="M44" s="1350" t="s">
        <v>82</v>
      </c>
    </row>
    <row r="45" spans="1:22" ht="15" x14ac:dyDescent="0.2">
      <c r="A45" s="1916"/>
      <c r="B45" s="96" t="str">
        <f>$A$67</f>
        <v>Черный</v>
      </c>
      <c r="C45" s="822">
        <v>183</v>
      </c>
      <c r="D45" s="96" t="str">
        <f>$A$56</f>
        <v>Гамов</v>
      </c>
      <c r="E45" s="822">
        <v>172</v>
      </c>
      <c r="F45" s="96" t="str">
        <f>$A$64</f>
        <v>Степанов</v>
      </c>
      <c r="G45" s="822">
        <v>108</v>
      </c>
      <c r="H45" s="96" t="str">
        <f>$A$58</f>
        <v>Шенцев</v>
      </c>
      <c r="I45" s="822">
        <v>200</v>
      </c>
      <c r="J45" s="96" t="str">
        <f>$A$59</f>
        <v>Дикушникова</v>
      </c>
      <c r="K45" s="822">
        <v>182</v>
      </c>
      <c r="L45" s="96" t="str">
        <f>$A$65</f>
        <v>Захаров</v>
      </c>
      <c r="M45" s="823">
        <v>158</v>
      </c>
      <c r="Q45"/>
    </row>
    <row r="46" spans="1:22" s="1" customFormat="1" ht="15.75" thickBot="1" x14ac:dyDescent="0.25">
      <c r="A46" s="1917"/>
      <c r="B46" s="782" t="str">
        <f>$A$57</f>
        <v>Эммерих</v>
      </c>
      <c r="C46" s="836">
        <v>162</v>
      </c>
      <c r="D46" s="782" t="str">
        <f>$A$66</f>
        <v>Клюева</v>
      </c>
      <c r="E46" s="836">
        <v>144</v>
      </c>
      <c r="F46" s="782" t="str">
        <f>$A$63</f>
        <v>Женихова</v>
      </c>
      <c r="G46" s="836">
        <v>163</v>
      </c>
      <c r="H46" s="782" t="str">
        <f>$A$62</f>
        <v>Пушкарев</v>
      </c>
      <c r="I46" s="836">
        <v>174</v>
      </c>
      <c r="J46" s="782" t="str">
        <f>$A$60</f>
        <v>Чуруксаева</v>
      </c>
      <c r="K46" s="836">
        <v>183</v>
      </c>
      <c r="L46" s="782" t="str">
        <f>$A$61</f>
        <v>Карунас</v>
      </c>
      <c r="M46" s="837">
        <v>152</v>
      </c>
      <c r="N46" s="10"/>
      <c r="O46" s="10"/>
      <c r="P46" s="10"/>
      <c r="Q46" s="10"/>
      <c r="R46" s="10"/>
      <c r="S46" s="10"/>
      <c r="T46" s="10"/>
      <c r="U46" s="10"/>
    </row>
    <row r="47" spans="1:22" s="1" customFormat="1" ht="13.5" thickBot="1" x14ac:dyDescent="0.25">
      <c r="N47" s="10"/>
      <c r="O47" s="10"/>
      <c r="P47" s="10"/>
      <c r="Q47" s="10"/>
      <c r="R47" s="10"/>
      <c r="S47" s="10"/>
      <c r="T47" s="10"/>
      <c r="U47" s="10"/>
    </row>
    <row r="48" spans="1:22" ht="15" x14ac:dyDescent="0.2">
      <c r="A48" s="1915">
        <v>12</v>
      </c>
      <c r="B48" s="1348" t="s">
        <v>123</v>
      </c>
      <c r="C48" s="1347" t="s">
        <v>82</v>
      </c>
      <c r="D48" s="1348" t="s">
        <v>124</v>
      </c>
      <c r="E48" s="1347" t="s">
        <v>82</v>
      </c>
      <c r="F48" s="1348" t="s">
        <v>125</v>
      </c>
      <c r="G48" s="1347" t="s">
        <v>82</v>
      </c>
      <c r="H48" s="1348" t="s">
        <v>126</v>
      </c>
      <c r="I48" s="1349" t="s">
        <v>82</v>
      </c>
      <c r="J48" s="1348" t="s">
        <v>602</v>
      </c>
      <c r="K48" s="1349" t="s">
        <v>82</v>
      </c>
      <c r="L48" s="1348" t="s">
        <v>603</v>
      </c>
      <c r="M48" s="1350" t="s">
        <v>82</v>
      </c>
      <c r="P48" s="10"/>
      <c r="Q48" s="10"/>
      <c r="R48" s="10"/>
      <c r="S48" s="10"/>
      <c r="T48" s="10"/>
      <c r="U48" s="10"/>
      <c r="V48" s="1"/>
    </row>
    <row r="49" spans="1:22" ht="15" x14ac:dyDescent="0.2">
      <c r="A49" s="1916"/>
      <c r="B49" s="96" t="s">
        <v>604</v>
      </c>
      <c r="C49" s="822">
        <v>175</v>
      </c>
      <c r="D49" s="96" t="str">
        <f>$A$62</f>
        <v>Пушкарев</v>
      </c>
      <c r="E49" s="822">
        <v>154</v>
      </c>
      <c r="F49" s="96" t="str">
        <f>$A$57</f>
        <v>Эммерих</v>
      </c>
      <c r="G49" s="822">
        <v>120</v>
      </c>
      <c r="H49" s="96" t="str">
        <f>$A$61</f>
        <v>Карунас</v>
      </c>
      <c r="I49" s="822">
        <v>148</v>
      </c>
      <c r="J49" s="96" t="str">
        <f>$A$58</f>
        <v>Шенцев</v>
      </c>
      <c r="K49" s="822">
        <v>159</v>
      </c>
      <c r="L49" s="96" t="str">
        <f>$A$60</f>
        <v>Чуруксаева</v>
      </c>
      <c r="M49" s="823">
        <v>128</v>
      </c>
      <c r="P49" s="10"/>
      <c r="Q49" s="10"/>
      <c r="R49" s="10"/>
      <c r="S49" s="10"/>
      <c r="T49" s="10"/>
      <c r="U49" s="10"/>
      <c r="V49" s="840"/>
    </row>
    <row r="50" spans="1:22" ht="15.75" thickBot="1" x14ac:dyDescent="0.25">
      <c r="A50" s="1917"/>
      <c r="B50" s="782" t="str">
        <f>$A$64</f>
        <v>Степанов</v>
      </c>
      <c r="C50" s="836">
        <v>152</v>
      </c>
      <c r="D50" s="782" t="str">
        <f>$A$65</f>
        <v>Захаров</v>
      </c>
      <c r="E50" s="836">
        <v>154</v>
      </c>
      <c r="F50" s="782" t="str">
        <f>$A$67</f>
        <v>Черный</v>
      </c>
      <c r="G50" s="836">
        <v>157</v>
      </c>
      <c r="H50" s="782" t="str">
        <f>$A$66</f>
        <v>Клюева</v>
      </c>
      <c r="I50" s="836">
        <v>181</v>
      </c>
      <c r="J50" s="782" t="str">
        <f>$A$56</f>
        <v>Гамов</v>
      </c>
      <c r="K50" s="836">
        <v>174</v>
      </c>
      <c r="L50" s="782" t="s">
        <v>605</v>
      </c>
      <c r="M50" s="837">
        <v>161</v>
      </c>
      <c r="P50" s="10"/>
      <c r="Q50" s="10"/>
      <c r="R50" s="10"/>
      <c r="S50" s="10"/>
      <c r="T50" s="10"/>
      <c r="U50" s="10"/>
      <c r="V50" s="840"/>
    </row>
    <row r="51" spans="1:22" x14ac:dyDescent="0.2">
      <c r="P51" s="10"/>
      <c r="Q51" s="10"/>
      <c r="R51" s="10"/>
      <c r="S51" s="10"/>
      <c r="T51" s="10"/>
      <c r="U51" s="10"/>
      <c r="V51" s="1"/>
    </row>
    <row r="52" spans="1:22" x14ac:dyDescent="0.2">
      <c r="P52" s="10"/>
      <c r="Q52" s="10"/>
      <c r="R52" s="10"/>
      <c r="S52" s="10"/>
      <c r="T52" s="10"/>
      <c r="U52" s="10"/>
      <c r="V52" s="1"/>
    </row>
    <row r="53" spans="1:22" x14ac:dyDescent="0.2">
      <c r="P53" s="10"/>
      <c r="Q53" s="10"/>
      <c r="R53" s="10"/>
      <c r="S53" s="10"/>
      <c r="T53" s="10"/>
      <c r="U53" s="10"/>
      <c r="V53" s="1"/>
    </row>
    <row r="54" spans="1:22" ht="15" x14ac:dyDescent="0.2">
      <c r="A54" s="1918" t="s">
        <v>38</v>
      </c>
      <c r="B54" s="1919"/>
      <c r="C54" s="1920" t="s">
        <v>226</v>
      </c>
      <c r="D54" s="1921"/>
      <c r="E54" s="1921"/>
      <c r="F54" s="1921"/>
      <c r="G54" s="1921"/>
      <c r="H54" s="1921"/>
      <c r="I54" s="1921"/>
      <c r="J54" s="1921"/>
      <c r="K54" s="1921"/>
      <c r="L54" s="1921"/>
      <c r="M54" s="1921"/>
      <c r="N54" s="10"/>
      <c r="O54" s="10"/>
      <c r="P54" s="10"/>
      <c r="Q54" s="10"/>
      <c r="R54" s="10"/>
      <c r="S54" s="10"/>
      <c r="T54" s="10"/>
      <c r="U54" s="10"/>
      <c r="V54" s="1"/>
    </row>
    <row r="55" spans="1:22" ht="15" x14ac:dyDescent="0.2">
      <c r="A55" s="1354" t="s">
        <v>56</v>
      </c>
      <c r="B55" s="779" t="s">
        <v>1</v>
      </c>
      <c r="C55" s="779" t="s">
        <v>2</v>
      </c>
      <c r="D55" s="779" t="s">
        <v>3</v>
      </c>
      <c r="E55" s="779" t="s">
        <v>6</v>
      </c>
      <c r="F55" s="779" t="s">
        <v>222</v>
      </c>
      <c r="G55" s="779" t="s">
        <v>223</v>
      </c>
      <c r="H55" s="779" t="s">
        <v>224</v>
      </c>
      <c r="I55" s="779" t="s">
        <v>225</v>
      </c>
      <c r="J55" s="779" t="s">
        <v>606</v>
      </c>
      <c r="K55" s="779" t="s">
        <v>607</v>
      </c>
      <c r="L55" s="779" t="s">
        <v>608</v>
      </c>
      <c r="M55" s="779" t="s">
        <v>609</v>
      </c>
      <c r="N55" s="1355" t="s">
        <v>57</v>
      </c>
      <c r="O55" s="1356" t="s">
        <v>0</v>
      </c>
      <c r="P55" s="10"/>
      <c r="Q55" s="10"/>
      <c r="R55" s="10"/>
      <c r="S55" s="10"/>
      <c r="T55" s="10"/>
      <c r="U55" s="10"/>
      <c r="V55" s="1"/>
    </row>
    <row r="56" spans="1:22" ht="15" x14ac:dyDescent="0.2">
      <c r="A56" s="851" t="s">
        <v>610</v>
      </c>
      <c r="B56" s="779">
        <f>E5</f>
        <v>131</v>
      </c>
      <c r="C56" s="779">
        <f>G10</f>
        <v>160</v>
      </c>
      <c r="D56" s="779">
        <f>M13</f>
        <v>191</v>
      </c>
      <c r="E56" s="779">
        <f>K18</f>
        <v>115</v>
      </c>
      <c r="F56" s="779">
        <f>C21</f>
        <v>204</v>
      </c>
      <c r="G56" s="779">
        <f>I26</f>
        <v>172</v>
      </c>
      <c r="H56" s="779">
        <f>C29</f>
        <v>204</v>
      </c>
      <c r="I56" s="779">
        <f>G34</f>
        <v>170</v>
      </c>
      <c r="J56" s="779">
        <f>I38</f>
        <v>155</v>
      </c>
      <c r="K56" s="779">
        <f>M41</f>
        <v>158</v>
      </c>
      <c r="L56" s="779">
        <f>E45</f>
        <v>172</v>
      </c>
      <c r="M56" s="779">
        <f>K50</f>
        <v>174</v>
      </c>
      <c r="N56" s="88">
        <f t="shared" ref="N56:N67" si="0">SUM(B56:M56)</f>
        <v>2006</v>
      </c>
      <c r="O56" s="852">
        <f t="shared" ref="O56:O67" si="1">ROUND((AVERAGE(B56:M56)),2)</f>
        <v>167.17</v>
      </c>
      <c r="P56" s="10"/>
      <c r="Q56" s="10"/>
      <c r="R56" s="10"/>
      <c r="S56" s="10"/>
      <c r="T56" s="10"/>
      <c r="U56" s="10"/>
      <c r="V56" s="1"/>
    </row>
    <row r="57" spans="1:22" ht="15" x14ac:dyDescent="0.2">
      <c r="A57" s="851" t="s">
        <v>611</v>
      </c>
      <c r="B57" s="779">
        <f>E6</f>
        <v>166</v>
      </c>
      <c r="C57" s="779">
        <f>K9</f>
        <v>162</v>
      </c>
      <c r="D57" s="779">
        <f>I13</f>
        <v>185</v>
      </c>
      <c r="E57" s="779">
        <f>M18</f>
        <v>194</v>
      </c>
      <c r="F57" s="779">
        <f>G21</f>
        <v>169</v>
      </c>
      <c r="G57" s="779">
        <f>C25</f>
        <v>163</v>
      </c>
      <c r="H57" s="779">
        <f>E29</f>
        <v>177</v>
      </c>
      <c r="I57" s="779">
        <f>K34</f>
        <v>166</v>
      </c>
      <c r="J57" s="779">
        <f>M37</f>
        <v>180</v>
      </c>
      <c r="K57" s="779">
        <f>E42</f>
        <v>160</v>
      </c>
      <c r="L57" s="779">
        <f>C46</f>
        <v>162</v>
      </c>
      <c r="M57" s="779">
        <f>G49</f>
        <v>120</v>
      </c>
      <c r="N57" s="88">
        <f t="shared" si="0"/>
        <v>2004</v>
      </c>
      <c r="O57" s="852">
        <f t="shared" si="1"/>
        <v>167</v>
      </c>
      <c r="P57" s="10"/>
      <c r="Q57" s="10"/>
      <c r="R57" s="10"/>
      <c r="S57" s="10"/>
      <c r="T57" s="10"/>
      <c r="U57" s="10"/>
      <c r="V57" s="840"/>
    </row>
    <row r="58" spans="1:22" ht="15" x14ac:dyDescent="0.2">
      <c r="A58" s="851" t="s">
        <v>612</v>
      </c>
      <c r="B58" s="779">
        <f>C5</f>
        <v>198</v>
      </c>
      <c r="C58" s="779">
        <f>I10</f>
        <v>145</v>
      </c>
      <c r="D58" s="779">
        <f>K13</f>
        <v>152</v>
      </c>
      <c r="E58" s="779">
        <f>G18</f>
        <v>161</v>
      </c>
      <c r="F58" s="779">
        <f>E22</f>
        <v>193</v>
      </c>
      <c r="G58" s="779">
        <f>M25</f>
        <v>153</v>
      </c>
      <c r="H58" s="779">
        <f>C30</f>
        <v>160</v>
      </c>
      <c r="I58" s="779">
        <f>E33</f>
        <v>141</v>
      </c>
      <c r="J58" s="779">
        <f>M38</f>
        <v>173</v>
      </c>
      <c r="K58" s="779">
        <f>G42</f>
        <v>172</v>
      </c>
      <c r="L58" s="779">
        <f>I45</f>
        <v>200</v>
      </c>
      <c r="M58" s="779">
        <f>K49</f>
        <v>159</v>
      </c>
      <c r="N58" s="88">
        <f t="shared" si="0"/>
        <v>2007</v>
      </c>
      <c r="O58" s="852">
        <f t="shared" si="1"/>
        <v>167.25</v>
      </c>
      <c r="P58" s="10"/>
      <c r="Q58" s="10"/>
      <c r="R58" s="10"/>
      <c r="S58" s="10"/>
      <c r="T58" s="10"/>
      <c r="U58" s="10"/>
      <c r="V58" s="840"/>
    </row>
    <row r="59" spans="1:22" ht="15" x14ac:dyDescent="0.2">
      <c r="A59" s="851" t="s">
        <v>604</v>
      </c>
      <c r="B59" s="779">
        <f>C6</f>
        <v>106</v>
      </c>
      <c r="C59" s="779">
        <f>E9</f>
        <v>112</v>
      </c>
      <c r="D59" s="779">
        <f>M14</f>
        <v>136</v>
      </c>
      <c r="E59" s="779">
        <f>I17</f>
        <v>190</v>
      </c>
      <c r="F59" s="779">
        <f>K22</f>
        <v>165</v>
      </c>
      <c r="G59" s="779">
        <f>G26</f>
        <v>153</v>
      </c>
      <c r="H59" s="779">
        <f>E30</f>
        <v>172</v>
      </c>
      <c r="I59" s="779">
        <f>C33</f>
        <v>149</v>
      </c>
      <c r="J59" s="779">
        <f>G38</f>
        <v>178</v>
      </c>
      <c r="K59" s="779">
        <f>I41</f>
        <v>113</v>
      </c>
      <c r="L59" s="779">
        <f>K45</f>
        <v>182</v>
      </c>
      <c r="M59" s="779">
        <f>C49</f>
        <v>175</v>
      </c>
      <c r="N59" s="88">
        <f t="shared" si="0"/>
        <v>1831</v>
      </c>
      <c r="O59" s="852">
        <f t="shared" si="1"/>
        <v>152.58000000000001</v>
      </c>
      <c r="P59" s="10"/>
      <c r="Q59" s="10"/>
      <c r="R59" s="10"/>
      <c r="S59" s="10"/>
      <c r="T59" s="10"/>
      <c r="U59" s="10"/>
      <c r="V59" s="1"/>
    </row>
    <row r="60" spans="1:22" ht="15" x14ac:dyDescent="0.2">
      <c r="A60" s="851" t="s">
        <v>613</v>
      </c>
      <c r="B60" s="779">
        <f>G5</f>
        <v>126</v>
      </c>
      <c r="C60" s="779">
        <f>K10</f>
        <v>167</v>
      </c>
      <c r="D60" s="779">
        <f>C13</f>
        <v>114</v>
      </c>
      <c r="E60" s="779">
        <f>E18</f>
        <v>188</v>
      </c>
      <c r="F60" s="779">
        <f>I21</f>
        <v>156</v>
      </c>
      <c r="G60" s="779">
        <f>M26</f>
        <v>157</v>
      </c>
      <c r="H60" s="779">
        <f>I29</f>
        <v>175</v>
      </c>
      <c r="I60" s="779">
        <f>G33</f>
        <v>152</v>
      </c>
      <c r="J60" s="779">
        <f>K38</f>
        <v>160</v>
      </c>
      <c r="K60" s="779">
        <f>C41</f>
        <v>161</v>
      </c>
      <c r="L60" s="779">
        <f>K46</f>
        <v>183</v>
      </c>
      <c r="M60" s="779">
        <f>M49</f>
        <v>128</v>
      </c>
      <c r="N60" s="88">
        <f t="shared" si="0"/>
        <v>1867</v>
      </c>
      <c r="O60" s="852">
        <f t="shared" si="1"/>
        <v>155.58000000000001</v>
      </c>
      <c r="P60" s="10"/>
      <c r="Q60" s="10"/>
      <c r="R60" s="10"/>
      <c r="S60" s="10"/>
      <c r="T60" s="10"/>
      <c r="U60" s="10"/>
      <c r="V60" s="840"/>
    </row>
    <row r="61" spans="1:22" s="10" customFormat="1" ht="15" x14ac:dyDescent="0.2">
      <c r="A61" s="851" t="s">
        <v>614</v>
      </c>
      <c r="B61" s="779">
        <f>G6</f>
        <v>121</v>
      </c>
      <c r="C61" s="779">
        <f>I9</f>
        <v>144</v>
      </c>
      <c r="D61" s="779">
        <f>E14</f>
        <v>127</v>
      </c>
      <c r="E61" s="779">
        <f>K17</f>
        <v>156</v>
      </c>
      <c r="F61" s="779">
        <f>M21</f>
        <v>125</v>
      </c>
      <c r="G61" s="779">
        <f>C26</f>
        <v>115</v>
      </c>
      <c r="H61" s="779">
        <f>G29</f>
        <v>113</v>
      </c>
      <c r="I61" s="779">
        <f>C34</f>
        <v>125</v>
      </c>
      <c r="J61" s="779">
        <f>E38</f>
        <v>138</v>
      </c>
      <c r="K61" s="779">
        <f>K41</f>
        <v>132</v>
      </c>
      <c r="L61" s="779">
        <f>M46</f>
        <v>152</v>
      </c>
      <c r="M61" s="779">
        <f>I49</f>
        <v>148</v>
      </c>
      <c r="N61" s="88">
        <f t="shared" si="0"/>
        <v>1596</v>
      </c>
      <c r="O61" s="852">
        <f t="shared" si="1"/>
        <v>133</v>
      </c>
      <c r="V61" s="1"/>
    </row>
    <row r="62" spans="1:22" ht="15" x14ac:dyDescent="0.2">
      <c r="A62" s="851" t="s">
        <v>615</v>
      </c>
      <c r="B62" s="779">
        <f>I5</f>
        <v>159</v>
      </c>
      <c r="C62" s="779">
        <f>E10</f>
        <v>163</v>
      </c>
      <c r="D62" s="779">
        <f>G14</f>
        <v>188</v>
      </c>
      <c r="E62" s="779">
        <f>M17</f>
        <v>166</v>
      </c>
      <c r="F62" s="779">
        <f>C22</f>
        <v>144</v>
      </c>
      <c r="G62" s="779">
        <f>K25</f>
        <v>162</v>
      </c>
      <c r="H62" s="779">
        <f>K29</f>
        <v>144</v>
      </c>
      <c r="I62" s="779">
        <f>I34</f>
        <v>139</v>
      </c>
      <c r="J62" s="779">
        <f>E37</f>
        <v>144</v>
      </c>
      <c r="K62" s="779">
        <f>C42</f>
        <v>180</v>
      </c>
      <c r="L62" s="779">
        <f>I46</f>
        <v>174</v>
      </c>
      <c r="M62" s="779">
        <f>E49</f>
        <v>154</v>
      </c>
      <c r="N62" s="88">
        <f t="shared" si="0"/>
        <v>1917</v>
      </c>
      <c r="O62" s="852">
        <f t="shared" si="1"/>
        <v>159.75</v>
      </c>
      <c r="Q62" s="10"/>
      <c r="R62" s="10"/>
    </row>
    <row r="63" spans="1:22" ht="15" x14ac:dyDescent="0.2">
      <c r="A63" s="851" t="s">
        <v>605</v>
      </c>
      <c r="B63" s="779">
        <f>I6</f>
        <v>176</v>
      </c>
      <c r="C63" s="779">
        <f>M9</f>
        <v>195</v>
      </c>
      <c r="D63" s="779">
        <f>C14</f>
        <v>144</v>
      </c>
      <c r="E63" s="779">
        <f>G17</f>
        <v>184</v>
      </c>
      <c r="F63" s="779">
        <f>K21</f>
        <v>203</v>
      </c>
      <c r="G63" s="779">
        <f>E26</f>
        <v>184</v>
      </c>
      <c r="H63" s="779">
        <f>G30</f>
        <v>139</v>
      </c>
      <c r="I63" s="779">
        <f>M34</f>
        <v>165</v>
      </c>
      <c r="J63" s="779">
        <f>I37</f>
        <v>183</v>
      </c>
      <c r="K63" s="779">
        <f>E41</f>
        <v>187</v>
      </c>
      <c r="L63" s="779">
        <f>G46</f>
        <v>163</v>
      </c>
      <c r="M63" s="779">
        <f>M50</f>
        <v>161</v>
      </c>
      <c r="N63" s="88">
        <f t="shared" si="0"/>
        <v>2084</v>
      </c>
      <c r="O63" s="852">
        <f t="shared" si="1"/>
        <v>173.67</v>
      </c>
      <c r="Q63" s="10"/>
      <c r="R63" s="10"/>
    </row>
    <row r="64" spans="1:22" ht="15" x14ac:dyDescent="0.2">
      <c r="A64" s="851" t="s">
        <v>616</v>
      </c>
      <c r="B64" s="779">
        <f>K5</f>
        <v>196</v>
      </c>
      <c r="C64" s="779">
        <f>C10</f>
        <v>181</v>
      </c>
      <c r="D64" s="779">
        <f>E13</f>
        <v>238</v>
      </c>
      <c r="E64" s="779">
        <f>I18</f>
        <v>180</v>
      </c>
      <c r="F64" s="779">
        <f>G22</f>
        <v>169</v>
      </c>
      <c r="G64" s="779">
        <f>K26</f>
        <v>149</v>
      </c>
      <c r="H64" s="779">
        <f>M29</f>
        <v>188</v>
      </c>
      <c r="I64" s="779">
        <f>E34</f>
        <v>185</v>
      </c>
      <c r="J64" s="779">
        <f>K37</f>
        <v>187</v>
      </c>
      <c r="K64" s="779">
        <f>M42</f>
        <v>186</v>
      </c>
      <c r="L64" s="779">
        <f>G45</f>
        <v>108</v>
      </c>
      <c r="M64" s="779">
        <f>C50</f>
        <v>152</v>
      </c>
      <c r="N64" s="88">
        <f t="shared" si="0"/>
        <v>2119</v>
      </c>
      <c r="O64" s="852">
        <f t="shared" si="1"/>
        <v>176.58</v>
      </c>
      <c r="Q64" s="10"/>
      <c r="R64" s="10"/>
    </row>
    <row r="65" spans="1:18" ht="15" x14ac:dyDescent="0.2">
      <c r="A65" s="851" t="s">
        <v>617</v>
      </c>
      <c r="B65" s="779">
        <f>K6</f>
        <v>157</v>
      </c>
      <c r="C65" s="779">
        <f>M10</f>
        <v>129</v>
      </c>
      <c r="D65" s="779">
        <f>G13</f>
        <v>158</v>
      </c>
      <c r="E65" s="779">
        <f>C18</f>
        <v>200</v>
      </c>
      <c r="F65" s="779">
        <f>E21</f>
        <v>174</v>
      </c>
      <c r="G65" s="779">
        <f>I25</f>
        <v>162</v>
      </c>
      <c r="H65" s="779">
        <f>I30</f>
        <v>190</v>
      </c>
      <c r="I65" s="779">
        <f>K33</f>
        <v>164</v>
      </c>
      <c r="J65" s="779">
        <f>C37</f>
        <v>134</v>
      </c>
      <c r="K65" s="779">
        <f>I42</f>
        <v>108</v>
      </c>
      <c r="L65" s="779">
        <f>M45</f>
        <v>158</v>
      </c>
      <c r="M65" s="779">
        <f>E50</f>
        <v>154</v>
      </c>
      <c r="N65" s="88">
        <f t="shared" si="0"/>
        <v>1888</v>
      </c>
      <c r="O65" s="852">
        <f t="shared" si="1"/>
        <v>157.33000000000001</v>
      </c>
      <c r="Q65" s="10"/>
      <c r="R65" s="10"/>
    </row>
    <row r="66" spans="1:18" ht="15" x14ac:dyDescent="0.2">
      <c r="A66" s="851" t="s">
        <v>618</v>
      </c>
      <c r="B66" s="779">
        <f>M5</f>
        <v>130</v>
      </c>
      <c r="C66" s="779">
        <f>C9</f>
        <v>175</v>
      </c>
      <c r="D66" s="779">
        <f>I14</f>
        <v>199</v>
      </c>
      <c r="E66" s="779">
        <f>E17</f>
        <v>172</v>
      </c>
      <c r="F66" s="779">
        <f>M22</f>
        <v>173</v>
      </c>
      <c r="G66" s="779">
        <f>G25</f>
        <v>137</v>
      </c>
      <c r="H66" s="779">
        <f>K30</f>
        <v>167</v>
      </c>
      <c r="I66" s="779">
        <f>M33</f>
        <v>113</v>
      </c>
      <c r="J66" s="779">
        <f>C38</f>
        <v>163</v>
      </c>
      <c r="K66" s="779">
        <f>G41</f>
        <v>169</v>
      </c>
      <c r="L66" s="779">
        <f>E46</f>
        <v>144</v>
      </c>
      <c r="M66" s="779">
        <f>I50</f>
        <v>181</v>
      </c>
      <c r="N66" s="88">
        <f t="shared" si="0"/>
        <v>1923</v>
      </c>
      <c r="O66" s="852">
        <f t="shared" si="1"/>
        <v>160.25</v>
      </c>
      <c r="Q66" s="10"/>
      <c r="R66" s="10"/>
    </row>
    <row r="67" spans="1:18" ht="15" x14ac:dyDescent="0.2">
      <c r="A67" s="851" t="s">
        <v>619</v>
      </c>
      <c r="B67" s="779">
        <f>M6</f>
        <v>171</v>
      </c>
      <c r="C67" s="779">
        <f>G9</f>
        <v>158</v>
      </c>
      <c r="D67" s="779">
        <f>K14</f>
        <v>175</v>
      </c>
      <c r="E67" s="779">
        <f>C17</f>
        <v>181</v>
      </c>
      <c r="F67" s="779">
        <f>I22</f>
        <v>190</v>
      </c>
      <c r="G67" s="779">
        <f>E25</f>
        <v>189</v>
      </c>
      <c r="H67" s="779">
        <f>M30</f>
        <v>189</v>
      </c>
      <c r="I67" s="779">
        <f>I33</f>
        <v>181</v>
      </c>
      <c r="J67" s="779">
        <f>G37</f>
        <v>135</v>
      </c>
      <c r="K67" s="779">
        <f>K42</f>
        <v>183</v>
      </c>
      <c r="L67" s="779">
        <f>C45</f>
        <v>183</v>
      </c>
      <c r="M67" s="779">
        <f>G50</f>
        <v>157</v>
      </c>
      <c r="N67" s="88">
        <f t="shared" si="0"/>
        <v>2092</v>
      </c>
      <c r="O67" s="852">
        <f t="shared" si="1"/>
        <v>174.33</v>
      </c>
      <c r="Q67" s="10"/>
      <c r="R67" s="10"/>
    </row>
    <row r="68" spans="1:18" x14ac:dyDescent="0.2">
      <c r="Q68" s="10"/>
      <c r="R68" s="10"/>
    </row>
    <row r="69" spans="1:18" x14ac:dyDescent="0.2">
      <c r="Q69" s="10"/>
      <c r="R69" s="10"/>
    </row>
    <row r="70" spans="1:18" ht="15" x14ac:dyDescent="0.2">
      <c r="A70" s="1354" t="s">
        <v>56</v>
      </c>
      <c r="B70" s="779" t="s">
        <v>1</v>
      </c>
      <c r="C70" s="779" t="s">
        <v>2</v>
      </c>
      <c r="D70" s="779" t="s">
        <v>3</v>
      </c>
      <c r="E70" s="779" t="s">
        <v>6</v>
      </c>
      <c r="F70" s="779" t="s">
        <v>222</v>
      </c>
      <c r="G70" s="779" t="s">
        <v>223</v>
      </c>
      <c r="H70" s="779" t="s">
        <v>224</v>
      </c>
      <c r="I70" s="779" t="s">
        <v>225</v>
      </c>
      <c r="J70" s="779" t="s">
        <v>606</v>
      </c>
      <c r="K70" s="779" t="s">
        <v>607</v>
      </c>
      <c r="L70" s="779" t="s">
        <v>608</v>
      </c>
      <c r="M70" s="779" t="s">
        <v>609</v>
      </c>
      <c r="N70" s="1355" t="s">
        <v>57</v>
      </c>
      <c r="O70" s="1356" t="s">
        <v>0</v>
      </c>
      <c r="Q70" s="10"/>
      <c r="R70" s="10"/>
    </row>
    <row r="71" spans="1:18" ht="15" x14ac:dyDescent="0.2">
      <c r="A71" s="1362" t="s">
        <v>616</v>
      </c>
      <c r="B71" s="1357">
        <v>196</v>
      </c>
      <c r="C71" s="1357">
        <v>181</v>
      </c>
      <c r="D71" s="1357">
        <v>238</v>
      </c>
      <c r="E71" s="1357">
        <v>180</v>
      </c>
      <c r="F71" s="1357">
        <v>169</v>
      </c>
      <c r="G71" s="1357">
        <v>149</v>
      </c>
      <c r="H71" s="1357">
        <v>188</v>
      </c>
      <c r="I71" s="1357">
        <v>185</v>
      </c>
      <c r="J71" s="1357">
        <v>187</v>
      </c>
      <c r="K71" s="1357">
        <v>186</v>
      </c>
      <c r="L71" s="1357">
        <v>108</v>
      </c>
      <c r="M71" s="1357">
        <v>152</v>
      </c>
      <c r="N71" s="1363">
        <f t="shared" ref="N71:N82" si="2">SUM(B71:M71)</f>
        <v>2119</v>
      </c>
      <c r="O71" s="1364">
        <f t="shared" ref="O71:O82" si="3">ROUND((AVERAGE(B71:M71)),2)</f>
        <v>176.58</v>
      </c>
    </row>
    <row r="72" spans="1:18" ht="15" x14ac:dyDescent="0.2">
      <c r="A72" s="1362" t="s">
        <v>619</v>
      </c>
      <c r="B72" s="1358">
        <v>171</v>
      </c>
      <c r="C72" s="1358">
        <v>158</v>
      </c>
      <c r="D72" s="1358">
        <v>175</v>
      </c>
      <c r="E72" s="1358">
        <v>181</v>
      </c>
      <c r="F72" s="1358">
        <v>190</v>
      </c>
      <c r="G72" s="1358">
        <v>189</v>
      </c>
      <c r="H72" s="1358">
        <v>189</v>
      </c>
      <c r="I72" s="1358">
        <v>181</v>
      </c>
      <c r="J72" s="1358">
        <v>135</v>
      </c>
      <c r="K72" s="1358">
        <v>183</v>
      </c>
      <c r="L72" s="1358">
        <v>183</v>
      </c>
      <c r="M72" s="1358">
        <v>157</v>
      </c>
      <c r="N72" s="1363">
        <f t="shared" si="2"/>
        <v>2092</v>
      </c>
      <c r="O72" s="1364">
        <f t="shared" si="3"/>
        <v>174.33</v>
      </c>
    </row>
    <row r="73" spans="1:18" ht="15" x14ac:dyDescent="0.2">
      <c r="A73" s="1362" t="s">
        <v>605</v>
      </c>
      <c r="B73" s="1359">
        <v>176</v>
      </c>
      <c r="C73" s="1359">
        <v>195</v>
      </c>
      <c r="D73" s="1359">
        <v>144</v>
      </c>
      <c r="E73" s="1359">
        <v>184</v>
      </c>
      <c r="F73" s="1359">
        <v>203</v>
      </c>
      <c r="G73" s="1359">
        <v>184</v>
      </c>
      <c r="H73" s="1359">
        <v>139</v>
      </c>
      <c r="I73" s="1359">
        <v>165</v>
      </c>
      <c r="J73" s="1359">
        <v>183</v>
      </c>
      <c r="K73" s="1359">
        <v>187</v>
      </c>
      <c r="L73" s="1359">
        <v>163</v>
      </c>
      <c r="M73" s="1359">
        <v>161</v>
      </c>
      <c r="N73" s="1363">
        <f t="shared" si="2"/>
        <v>2084</v>
      </c>
      <c r="O73" s="1364">
        <f t="shared" si="3"/>
        <v>173.67</v>
      </c>
    </row>
    <row r="74" spans="1:18" ht="15" x14ac:dyDescent="0.2">
      <c r="A74" s="851" t="s">
        <v>612</v>
      </c>
      <c r="B74" s="779">
        <v>198</v>
      </c>
      <c r="C74" s="779">
        <v>145</v>
      </c>
      <c r="D74" s="779">
        <v>152</v>
      </c>
      <c r="E74" s="779">
        <v>161</v>
      </c>
      <c r="F74" s="779">
        <v>193</v>
      </c>
      <c r="G74" s="779">
        <v>153</v>
      </c>
      <c r="H74" s="779">
        <v>160</v>
      </c>
      <c r="I74" s="779">
        <v>141</v>
      </c>
      <c r="J74" s="779">
        <v>173</v>
      </c>
      <c r="K74" s="779">
        <v>172</v>
      </c>
      <c r="L74" s="779">
        <v>200</v>
      </c>
      <c r="M74" s="779">
        <v>159</v>
      </c>
      <c r="N74" s="88">
        <f t="shared" si="2"/>
        <v>2007</v>
      </c>
      <c r="O74" s="852">
        <f t="shared" si="3"/>
        <v>167.25</v>
      </c>
    </row>
    <row r="75" spans="1:18" ht="15" x14ac:dyDescent="0.2">
      <c r="A75" s="851" t="s">
        <v>610</v>
      </c>
      <c r="B75" s="779">
        <v>131</v>
      </c>
      <c r="C75" s="779">
        <v>160</v>
      </c>
      <c r="D75" s="779">
        <v>191</v>
      </c>
      <c r="E75" s="779">
        <v>115</v>
      </c>
      <c r="F75" s="779">
        <v>204</v>
      </c>
      <c r="G75" s="779">
        <v>172</v>
      </c>
      <c r="H75" s="779">
        <v>204</v>
      </c>
      <c r="I75" s="779">
        <v>170</v>
      </c>
      <c r="J75" s="779">
        <v>155</v>
      </c>
      <c r="K75" s="779">
        <v>158</v>
      </c>
      <c r="L75" s="779">
        <v>172</v>
      </c>
      <c r="M75" s="779">
        <v>174</v>
      </c>
      <c r="N75" s="88">
        <f t="shared" si="2"/>
        <v>2006</v>
      </c>
      <c r="O75" s="852">
        <f t="shared" si="3"/>
        <v>167.17</v>
      </c>
    </row>
    <row r="76" spans="1:18" ht="15" x14ac:dyDescent="0.2">
      <c r="A76" s="851" t="s">
        <v>611</v>
      </c>
      <c r="B76" s="779">
        <v>166</v>
      </c>
      <c r="C76" s="779">
        <v>162</v>
      </c>
      <c r="D76" s="779">
        <v>185</v>
      </c>
      <c r="E76" s="779">
        <v>194</v>
      </c>
      <c r="F76" s="779">
        <v>169</v>
      </c>
      <c r="G76" s="779">
        <v>163</v>
      </c>
      <c r="H76" s="779">
        <v>177</v>
      </c>
      <c r="I76" s="779">
        <v>166</v>
      </c>
      <c r="J76" s="779">
        <v>180</v>
      </c>
      <c r="K76" s="779">
        <v>160</v>
      </c>
      <c r="L76" s="779">
        <v>162</v>
      </c>
      <c r="M76" s="779">
        <v>120</v>
      </c>
      <c r="N76" s="88">
        <f t="shared" si="2"/>
        <v>2004</v>
      </c>
      <c r="O76" s="852">
        <f t="shared" si="3"/>
        <v>167</v>
      </c>
    </row>
    <row r="77" spans="1:18" ht="15" x14ac:dyDescent="0.2">
      <c r="A77" s="851" t="s">
        <v>618</v>
      </c>
      <c r="B77" s="779">
        <v>130</v>
      </c>
      <c r="C77" s="779">
        <v>175</v>
      </c>
      <c r="D77" s="779">
        <v>199</v>
      </c>
      <c r="E77" s="779">
        <v>172</v>
      </c>
      <c r="F77" s="779">
        <v>173</v>
      </c>
      <c r="G77" s="779">
        <v>137</v>
      </c>
      <c r="H77" s="779">
        <v>167</v>
      </c>
      <c r="I77" s="779">
        <v>113</v>
      </c>
      <c r="J77" s="779">
        <v>163</v>
      </c>
      <c r="K77" s="779">
        <v>169</v>
      </c>
      <c r="L77" s="779">
        <v>144</v>
      </c>
      <c r="M77" s="779">
        <v>181</v>
      </c>
      <c r="N77" s="88">
        <f t="shared" si="2"/>
        <v>1923</v>
      </c>
      <c r="O77" s="852">
        <f t="shared" si="3"/>
        <v>160.25</v>
      </c>
    </row>
    <row r="78" spans="1:18" ht="15" x14ac:dyDescent="0.2">
      <c r="A78" s="851" t="s">
        <v>615</v>
      </c>
      <c r="B78" s="779">
        <v>159</v>
      </c>
      <c r="C78" s="779">
        <v>163</v>
      </c>
      <c r="D78" s="779">
        <v>188</v>
      </c>
      <c r="E78" s="779">
        <v>166</v>
      </c>
      <c r="F78" s="779">
        <v>144</v>
      </c>
      <c r="G78" s="779">
        <v>162</v>
      </c>
      <c r="H78" s="779">
        <v>144</v>
      </c>
      <c r="I78" s="779">
        <v>139</v>
      </c>
      <c r="J78" s="779">
        <v>144</v>
      </c>
      <c r="K78" s="779">
        <v>180</v>
      </c>
      <c r="L78" s="779">
        <v>174</v>
      </c>
      <c r="M78" s="779">
        <v>154</v>
      </c>
      <c r="N78" s="88">
        <f t="shared" si="2"/>
        <v>1917</v>
      </c>
      <c r="O78" s="852">
        <f t="shared" si="3"/>
        <v>159.75</v>
      </c>
    </row>
    <row r="79" spans="1:18" ht="15" x14ac:dyDescent="0.2">
      <c r="A79" s="851" t="s">
        <v>617</v>
      </c>
      <c r="B79" s="779">
        <v>157</v>
      </c>
      <c r="C79" s="779">
        <v>129</v>
      </c>
      <c r="D79" s="779">
        <v>158</v>
      </c>
      <c r="E79" s="779">
        <v>200</v>
      </c>
      <c r="F79" s="779">
        <v>174</v>
      </c>
      <c r="G79" s="779">
        <v>162</v>
      </c>
      <c r="H79" s="779">
        <v>190</v>
      </c>
      <c r="I79" s="779">
        <v>164</v>
      </c>
      <c r="J79" s="779">
        <v>134</v>
      </c>
      <c r="K79" s="779">
        <v>108</v>
      </c>
      <c r="L79" s="779">
        <v>158</v>
      </c>
      <c r="M79" s="779">
        <v>154</v>
      </c>
      <c r="N79" s="88">
        <f t="shared" si="2"/>
        <v>1888</v>
      </c>
      <c r="O79" s="852">
        <f t="shared" si="3"/>
        <v>157.33000000000001</v>
      </c>
    </row>
    <row r="80" spans="1:18" ht="15" x14ac:dyDescent="0.2">
      <c r="A80" s="851" t="s">
        <v>613</v>
      </c>
      <c r="B80" s="779">
        <v>126</v>
      </c>
      <c r="C80" s="779">
        <v>167</v>
      </c>
      <c r="D80" s="779">
        <v>114</v>
      </c>
      <c r="E80" s="779">
        <v>188</v>
      </c>
      <c r="F80" s="779">
        <v>156</v>
      </c>
      <c r="G80" s="779">
        <v>157</v>
      </c>
      <c r="H80" s="779">
        <v>175</v>
      </c>
      <c r="I80" s="779">
        <v>152</v>
      </c>
      <c r="J80" s="779">
        <v>160</v>
      </c>
      <c r="K80" s="779">
        <v>161</v>
      </c>
      <c r="L80" s="779">
        <v>183</v>
      </c>
      <c r="M80" s="779">
        <v>128</v>
      </c>
      <c r="N80" s="88">
        <f t="shared" si="2"/>
        <v>1867</v>
      </c>
      <c r="O80" s="852">
        <f t="shared" si="3"/>
        <v>155.58000000000001</v>
      </c>
    </row>
    <row r="81" spans="1:16" ht="15" x14ac:dyDescent="0.2">
      <c r="A81" s="851" t="s">
        <v>604</v>
      </c>
      <c r="B81" s="779">
        <v>106</v>
      </c>
      <c r="C81" s="779">
        <v>112</v>
      </c>
      <c r="D81" s="779">
        <v>136</v>
      </c>
      <c r="E81" s="779">
        <v>190</v>
      </c>
      <c r="F81" s="779">
        <v>165</v>
      </c>
      <c r="G81" s="779">
        <v>153</v>
      </c>
      <c r="H81" s="779">
        <v>172</v>
      </c>
      <c r="I81" s="779">
        <v>149</v>
      </c>
      <c r="J81" s="779">
        <v>178</v>
      </c>
      <c r="K81" s="779">
        <v>113</v>
      </c>
      <c r="L81" s="779">
        <v>182</v>
      </c>
      <c r="M81" s="779">
        <v>175</v>
      </c>
      <c r="N81" s="88">
        <f t="shared" si="2"/>
        <v>1831</v>
      </c>
      <c r="O81" s="852">
        <f t="shared" si="3"/>
        <v>152.58000000000001</v>
      </c>
    </row>
    <row r="82" spans="1:16" ht="15" x14ac:dyDescent="0.2">
      <c r="A82" s="851" t="s">
        <v>614</v>
      </c>
      <c r="B82" s="779">
        <v>121</v>
      </c>
      <c r="C82" s="779">
        <v>144</v>
      </c>
      <c r="D82" s="779">
        <v>127</v>
      </c>
      <c r="E82" s="779">
        <v>156</v>
      </c>
      <c r="F82" s="779">
        <v>125</v>
      </c>
      <c r="G82" s="779">
        <v>115</v>
      </c>
      <c r="H82" s="779">
        <v>113</v>
      </c>
      <c r="I82" s="779">
        <v>125</v>
      </c>
      <c r="J82" s="779">
        <v>138</v>
      </c>
      <c r="K82" s="779">
        <v>132</v>
      </c>
      <c r="L82" s="779">
        <v>152</v>
      </c>
      <c r="M82" s="779">
        <v>148</v>
      </c>
      <c r="N82" s="88">
        <f t="shared" si="2"/>
        <v>1596</v>
      </c>
      <c r="O82" s="852">
        <f t="shared" si="3"/>
        <v>133</v>
      </c>
    </row>
    <row r="84" spans="1:16" ht="15" x14ac:dyDescent="0.2">
      <c r="A84" s="1374" t="s">
        <v>5</v>
      </c>
      <c r="B84" s="1374" t="s">
        <v>56</v>
      </c>
      <c r="C84" s="1375" t="s">
        <v>1</v>
      </c>
      <c r="D84" s="1375" t="s">
        <v>2</v>
      </c>
      <c r="E84" s="1375" t="s">
        <v>3</v>
      </c>
      <c r="F84" s="1375" t="s">
        <v>6</v>
      </c>
      <c r="G84" s="1375" t="s">
        <v>222</v>
      </c>
      <c r="H84" s="1375" t="s">
        <v>223</v>
      </c>
      <c r="I84" s="1375" t="s">
        <v>224</v>
      </c>
      <c r="J84" s="1375" t="s">
        <v>225</v>
      </c>
      <c r="K84" s="1375" t="s">
        <v>606</v>
      </c>
      <c r="L84" s="1375" t="s">
        <v>607</v>
      </c>
      <c r="M84" s="1375" t="s">
        <v>608</v>
      </c>
      <c r="N84" s="1375" t="s">
        <v>609</v>
      </c>
      <c r="O84" s="1376" t="s">
        <v>620</v>
      </c>
      <c r="P84" s="1374" t="s">
        <v>0</v>
      </c>
    </row>
    <row r="85" spans="1:16" ht="15" x14ac:dyDescent="0.2">
      <c r="A85" s="1365">
        <v>1</v>
      </c>
      <c r="B85" s="1366" t="s">
        <v>616</v>
      </c>
      <c r="C85" s="1367">
        <v>196</v>
      </c>
      <c r="D85" s="1367">
        <v>181</v>
      </c>
      <c r="E85" s="1367">
        <v>238</v>
      </c>
      <c r="F85" s="1367">
        <v>180</v>
      </c>
      <c r="G85" s="1367">
        <v>169</v>
      </c>
      <c r="H85" s="1367">
        <v>149</v>
      </c>
      <c r="I85" s="1367">
        <v>188</v>
      </c>
      <c r="J85" s="1367">
        <v>185</v>
      </c>
      <c r="K85" s="1367">
        <v>187</v>
      </c>
      <c r="L85" s="1367">
        <v>186</v>
      </c>
      <c r="M85" s="1367">
        <v>108</v>
      </c>
      <c r="N85" s="1367">
        <v>152</v>
      </c>
      <c r="O85" s="1373">
        <f t="shared" ref="O85:O96" si="4">SUM(C85:N85)</f>
        <v>2119</v>
      </c>
      <c r="P85" s="1364">
        <f t="shared" ref="P85:P96" si="5">ROUND((AVERAGE(C85:N85)),2)</f>
        <v>176.58</v>
      </c>
    </row>
    <row r="86" spans="1:16" ht="15" x14ac:dyDescent="0.2">
      <c r="A86" s="1361">
        <v>2</v>
      </c>
      <c r="B86" s="1368" t="s">
        <v>619</v>
      </c>
      <c r="C86" s="1377">
        <v>171</v>
      </c>
      <c r="D86" s="1369">
        <v>158</v>
      </c>
      <c r="E86" s="1369">
        <v>175</v>
      </c>
      <c r="F86" s="1369">
        <v>181</v>
      </c>
      <c r="G86" s="1369">
        <v>190</v>
      </c>
      <c r="H86" s="1369">
        <v>189</v>
      </c>
      <c r="I86" s="1369">
        <v>189</v>
      </c>
      <c r="J86" s="1369">
        <v>181</v>
      </c>
      <c r="K86" s="1369">
        <v>135</v>
      </c>
      <c r="L86" s="1369">
        <v>183</v>
      </c>
      <c r="M86" s="1369">
        <v>183</v>
      </c>
      <c r="N86" s="1369">
        <v>157</v>
      </c>
      <c r="O86" s="1363">
        <f t="shared" si="4"/>
        <v>2092</v>
      </c>
      <c r="P86" s="1364">
        <f t="shared" si="5"/>
        <v>174.33</v>
      </c>
    </row>
    <row r="87" spans="1:16" ht="15" x14ac:dyDescent="0.2">
      <c r="A87" s="1361">
        <v>3</v>
      </c>
      <c r="B87" s="1368" t="s">
        <v>605</v>
      </c>
      <c r="C87" s="1370">
        <v>176</v>
      </c>
      <c r="D87" s="1370">
        <v>195</v>
      </c>
      <c r="E87" s="1370">
        <v>144</v>
      </c>
      <c r="F87" s="1370">
        <v>184</v>
      </c>
      <c r="G87" s="1370">
        <v>203</v>
      </c>
      <c r="H87" s="1370">
        <v>184</v>
      </c>
      <c r="I87" s="1370">
        <v>139</v>
      </c>
      <c r="J87" s="1370">
        <v>165</v>
      </c>
      <c r="K87" s="1370">
        <v>183</v>
      </c>
      <c r="L87" s="1370">
        <v>187</v>
      </c>
      <c r="M87" s="1370">
        <v>163</v>
      </c>
      <c r="N87" s="1370">
        <v>161</v>
      </c>
      <c r="O87" s="1363">
        <f t="shared" si="4"/>
        <v>2084</v>
      </c>
      <c r="P87" s="1364">
        <f t="shared" si="5"/>
        <v>173.67</v>
      </c>
    </row>
    <row r="88" spans="1:16" ht="15" x14ac:dyDescent="0.2">
      <c r="A88" s="1360">
        <v>4</v>
      </c>
      <c r="B88" s="1371" t="s">
        <v>612</v>
      </c>
      <c r="C88" s="1372">
        <v>198</v>
      </c>
      <c r="D88" s="1372">
        <v>145</v>
      </c>
      <c r="E88" s="1372">
        <v>152</v>
      </c>
      <c r="F88" s="1372">
        <v>161</v>
      </c>
      <c r="G88" s="1372">
        <v>193</v>
      </c>
      <c r="H88" s="1372">
        <v>153</v>
      </c>
      <c r="I88" s="1372">
        <v>160</v>
      </c>
      <c r="J88" s="1372">
        <v>141</v>
      </c>
      <c r="K88" s="1372">
        <v>173</v>
      </c>
      <c r="L88" s="1372">
        <v>172</v>
      </c>
      <c r="M88" s="1372">
        <v>200</v>
      </c>
      <c r="N88" s="1372">
        <v>159</v>
      </c>
      <c r="O88" s="88">
        <f t="shared" si="4"/>
        <v>2007</v>
      </c>
      <c r="P88" s="852">
        <f t="shared" si="5"/>
        <v>167.25</v>
      </c>
    </row>
    <row r="89" spans="1:16" ht="15" x14ac:dyDescent="0.2">
      <c r="A89" s="1360">
        <v>5</v>
      </c>
      <c r="B89" s="1371" t="s">
        <v>610</v>
      </c>
      <c r="C89" s="1372">
        <v>131</v>
      </c>
      <c r="D89" s="1372">
        <v>160</v>
      </c>
      <c r="E89" s="1372">
        <v>191</v>
      </c>
      <c r="F89" s="1372">
        <v>115</v>
      </c>
      <c r="G89" s="1372">
        <v>204</v>
      </c>
      <c r="H89" s="1372">
        <v>172</v>
      </c>
      <c r="I89" s="1372">
        <v>204</v>
      </c>
      <c r="J89" s="1372">
        <v>170</v>
      </c>
      <c r="K89" s="1372">
        <v>155</v>
      </c>
      <c r="L89" s="1372">
        <v>158</v>
      </c>
      <c r="M89" s="1372">
        <v>172</v>
      </c>
      <c r="N89" s="1372">
        <v>174</v>
      </c>
      <c r="O89" s="88">
        <f t="shared" si="4"/>
        <v>2006</v>
      </c>
      <c r="P89" s="852">
        <f t="shared" si="5"/>
        <v>167.17</v>
      </c>
    </row>
    <row r="90" spans="1:16" ht="15" x14ac:dyDescent="0.2">
      <c r="A90" s="1360">
        <v>6</v>
      </c>
      <c r="B90" s="1371" t="s">
        <v>611</v>
      </c>
      <c r="C90" s="1372">
        <v>166</v>
      </c>
      <c r="D90" s="1372">
        <v>162</v>
      </c>
      <c r="E90" s="1372">
        <v>185</v>
      </c>
      <c r="F90" s="1372">
        <v>194</v>
      </c>
      <c r="G90" s="1372">
        <v>169</v>
      </c>
      <c r="H90" s="1372">
        <v>163</v>
      </c>
      <c r="I90" s="1372">
        <v>177</v>
      </c>
      <c r="J90" s="1372">
        <v>166</v>
      </c>
      <c r="K90" s="1372">
        <v>180</v>
      </c>
      <c r="L90" s="1372">
        <v>160</v>
      </c>
      <c r="M90" s="1372">
        <v>162</v>
      </c>
      <c r="N90" s="1372">
        <v>120</v>
      </c>
      <c r="O90" s="88">
        <f t="shared" si="4"/>
        <v>2004</v>
      </c>
      <c r="P90" s="852">
        <f t="shared" si="5"/>
        <v>167</v>
      </c>
    </row>
    <row r="91" spans="1:16" ht="15" x14ac:dyDescent="0.2">
      <c r="A91" s="1360">
        <v>7</v>
      </c>
      <c r="B91" s="1371" t="s">
        <v>618</v>
      </c>
      <c r="C91" s="1372">
        <v>130</v>
      </c>
      <c r="D91" s="1372">
        <v>175</v>
      </c>
      <c r="E91" s="1372">
        <v>199</v>
      </c>
      <c r="F91" s="1372">
        <v>172</v>
      </c>
      <c r="G91" s="1372">
        <v>173</v>
      </c>
      <c r="H91" s="1372">
        <v>137</v>
      </c>
      <c r="I91" s="1372">
        <v>167</v>
      </c>
      <c r="J91" s="1372">
        <v>113</v>
      </c>
      <c r="K91" s="1372">
        <v>163</v>
      </c>
      <c r="L91" s="1372">
        <v>169</v>
      </c>
      <c r="M91" s="1372">
        <v>144</v>
      </c>
      <c r="N91" s="1372">
        <v>181</v>
      </c>
      <c r="O91" s="88">
        <f t="shared" si="4"/>
        <v>1923</v>
      </c>
      <c r="P91" s="852">
        <f t="shared" si="5"/>
        <v>160.25</v>
      </c>
    </row>
    <row r="92" spans="1:16" ht="15" x14ac:dyDescent="0.2">
      <c r="A92" s="1360">
        <v>8</v>
      </c>
      <c r="B92" s="1371" t="s">
        <v>615</v>
      </c>
      <c r="C92" s="1372">
        <v>159</v>
      </c>
      <c r="D92" s="1372">
        <v>163</v>
      </c>
      <c r="E92" s="1372">
        <v>188</v>
      </c>
      <c r="F92" s="1372">
        <v>166</v>
      </c>
      <c r="G92" s="1372">
        <v>144</v>
      </c>
      <c r="H92" s="1372">
        <v>162</v>
      </c>
      <c r="I92" s="1372">
        <v>144</v>
      </c>
      <c r="J92" s="1372">
        <v>139</v>
      </c>
      <c r="K92" s="1372">
        <v>144</v>
      </c>
      <c r="L92" s="1372">
        <v>180</v>
      </c>
      <c r="M92" s="1372">
        <v>174</v>
      </c>
      <c r="N92" s="1372">
        <v>154</v>
      </c>
      <c r="O92" s="88">
        <f t="shared" si="4"/>
        <v>1917</v>
      </c>
      <c r="P92" s="852">
        <f t="shared" si="5"/>
        <v>159.75</v>
      </c>
    </row>
    <row r="93" spans="1:16" ht="15" x14ac:dyDescent="0.2">
      <c r="A93" s="1360">
        <v>9</v>
      </c>
      <c r="B93" s="1371" t="s">
        <v>617</v>
      </c>
      <c r="C93" s="1372">
        <v>157</v>
      </c>
      <c r="D93" s="1372">
        <v>129</v>
      </c>
      <c r="E93" s="1372">
        <v>158</v>
      </c>
      <c r="F93" s="1372">
        <v>200</v>
      </c>
      <c r="G93" s="1372">
        <v>174</v>
      </c>
      <c r="H93" s="1372">
        <v>162</v>
      </c>
      <c r="I93" s="1372">
        <v>190</v>
      </c>
      <c r="J93" s="1372">
        <v>164</v>
      </c>
      <c r="K93" s="1372">
        <v>134</v>
      </c>
      <c r="L93" s="1372">
        <v>108</v>
      </c>
      <c r="M93" s="1372">
        <v>158</v>
      </c>
      <c r="N93" s="1372">
        <v>154</v>
      </c>
      <c r="O93" s="88">
        <f t="shared" si="4"/>
        <v>1888</v>
      </c>
      <c r="P93" s="852">
        <f t="shared" si="5"/>
        <v>157.33000000000001</v>
      </c>
    </row>
    <row r="94" spans="1:16" ht="15" x14ac:dyDescent="0.2">
      <c r="A94" s="1360">
        <v>10</v>
      </c>
      <c r="B94" s="1371" t="s">
        <v>613</v>
      </c>
      <c r="C94" s="1372">
        <v>126</v>
      </c>
      <c r="D94" s="1372">
        <v>167</v>
      </c>
      <c r="E94" s="1372">
        <v>114</v>
      </c>
      <c r="F94" s="1372">
        <v>188</v>
      </c>
      <c r="G94" s="1372">
        <v>156</v>
      </c>
      <c r="H94" s="1372">
        <v>157</v>
      </c>
      <c r="I94" s="1372">
        <v>175</v>
      </c>
      <c r="J94" s="1372">
        <v>152</v>
      </c>
      <c r="K94" s="1372">
        <v>160</v>
      </c>
      <c r="L94" s="1372">
        <v>161</v>
      </c>
      <c r="M94" s="1372">
        <v>183</v>
      </c>
      <c r="N94" s="1372">
        <v>128</v>
      </c>
      <c r="O94" s="88">
        <f t="shared" si="4"/>
        <v>1867</v>
      </c>
      <c r="P94" s="852">
        <f t="shared" si="5"/>
        <v>155.58000000000001</v>
      </c>
    </row>
    <row r="95" spans="1:16" ht="15" x14ac:dyDescent="0.2">
      <c r="A95" s="1360">
        <v>11</v>
      </c>
      <c r="B95" s="1371" t="s">
        <v>604</v>
      </c>
      <c r="C95" s="1372">
        <v>106</v>
      </c>
      <c r="D95" s="1372">
        <v>112</v>
      </c>
      <c r="E95" s="1372">
        <v>136</v>
      </c>
      <c r="F95" s="1372">
        <v>190</v>
      </c>
      <c r="G95" s="1372">
        <v>165</v>
      </c>
      <c r="H95" s="1372">
        <v>153</v>
      </c>
      <c r="I95" s="1372">
        <v>172</v>
      </c>
      <c r="J95" s="1372">
        <v>149</v>
      </c>
      <c r="K95" s="1372">
        <v>178</v>
      </c>
      <c r="L95" s="1372">
        <v>113</v>
      </c>
      <c r="M95" s="1372">
        <v>182</v>
      </c>
      <c r="N95" s="1372">
        <v>175</v>
      </c>
      <c r="O95" s="88">
        <f t="shared" si="4"/>
        <v>1831</v>
      </c>
      <c r="P95" s="852">
        <f t="shared" si="5"/>
        <v>152.58000000000001</v>
      </c>
    </row>
    <row r="96" spans="1:16" ht="15" x14ac:dyDescent="0.2">
      <c r="A96" s="1360">
        <v>12</v>
      </c>
      <c r="B96" s="1371" t="s">
        <v>614</v>
      </c>
      <c r="C96" s="1372">
        <v>121</v>
      </c>
      <c r="D96" s="1372">
        <v>144</v>
      </c>
      <c r="E96" s="1372">
        <v>127</v>
      </c>
      <c r="F96" s="1372">
        <v>156</v>
      </c>
      <c r="G96" s="1372">
        <v>125</v>
      </c>
      <c r="H96" s="1372">
        <v>115</v>
      </c>
      <c r="I96" s="1372">
        <v>113</v>
      </c>
      <c r="J96" s="1372">
        <v>125</v>
      </c>
      <c r="K96" s="1372">
        <v>138</v>
      </c>
      <c r="L96" s="1372">
        <v>132</v>
      </c>
      <c r="M96" s="1372">
        <v>152</v>
      </c>
      <c r="N96" s="1372">
        <v>148</v>
      </c>
      <c r="O96" s="88">
        <f t="shared" si="4"/>
        <v>1596</v>
      </c>
      <c r="P96" s="852">
        <f t="shared" si="5"/>
        <v>133</v>
      </c>
    </row>
  </sheetData>
  <mergeCells count="17">
    <mergeCell ref="A16:A18"/>
    <mergeCell ref="A20:A22"/>
    <mergeCell ref="A48:A50"/>
    <mergeCell ref="A54:B54"/>
    <mergeCell ref="C54:M54"/>
    <mergeCell ref="A1:O1"/>
    <mergeCell ref="A2:O2"/>
    <mergeCell ref="A3:O3"/>
    <mergeCell ref="A24:A26"/>
    <mergeCell ref="A28:A30"/>
    <mergeCell ref="A32:A34"/>
    <mergeCell ref="A36:A38"/>
    <mergeCell ref="A40:A42"/>
    <mergeCell ref="A44:A46"/>
    <mergeCell ref="A4:A6"/>
    <mergeCell ref="A8:A10"/>
    <mergeCell ref="A12:A14"/>
  </mergeCells>
  <conditionalFormatting sqref="C56:C67 E56:E67 G56:G67 I56:M67">
    <cfRule type="cellIs" dxfId="437" priority="332" stopIfTrue="1" operator="lessThanOrEqual">
      <formula>0</formula>
    </cfRule>
  </conditionalFormatting>
  <conditionalFormatting sqref="E56:E67 G56:G67 C56:C67 I56:M67">
    <cfRule type="cellIs" dxfId="436" priority="331" stopIfTrue="1" operator="greaterThanOrEqual">
      <formula>200</formula>
    </cfRule>
  </conditionalFormatting>
  <conditionalFormatting sqref="M5:M6 I5:I6 K5:K6 G5:G6 E5:E6 C5:C6 C9:C10 E9:E10 G9:G10 I9:I10 K9:K10 M9:M10 C13:C14 I13:I14 G13:G14 M13:M14 E13:E14 K13:K14 K17:K18 C17:C18 E17:E18 G17:G18 I17:I18 M17:M18 C21:C22 I21:I22 E21:E22 G21:G22 M21:M22 K21:K22 C25:C26 E25:E26 I25:I26 K25:K26 G25:G26 M25:M26 C29:C30 E29:E30 I29:I30 M29:M30 K29:K30 G29:G30 C33:C34 E33:E34 G33:G34 M33:M34 K33:K34 I33:I34 C37:C38 G37:G38 E37:E38 I37:I38 M37:M38 K37:K38 C41:C42 M41:M42 E41:E42 G41:G42 K41:K42 I41:I42 C45:C46 G45:G46 E45:E46 I45:I46 M45:M46 K45:K46 G49:G50 K49:K50 M49:M50 E49:E50 I49:I50 C49:C50">
    <cfRule type="cellIs" dxfId="435" priority="329" stopIfTrue="1" operator="lessThanOrEqual">
      <formula>0</formula>
    </cfRule>
    <cfRule type="cellIs" dxfId="434" priority="330" stopIfTrue="1" operator="greaterThanOrEqual">
      <formula>200</formula>
    </cfRule>
  </conditionalFormatting>
  <conditionalFormatting sqref="B56:M67">
    <cfRule type="cellIs" dxfId="433" priority="327" stopIfTrue="1" operator="lessThan">
      <formula>200</formula>
    </cfRule>
    <cfRule type="cellIs" dxfId="432" priority="328" stopIfTrue="1" operator="greaterThanOrEqual">
      <formula>200</formula>
    </cfRule>
  </conditionalFormatting>
  <conditionalFormatting sqref="A56 A67 L5:L6 H5:H6 J5:J6 F5:F6 D5:D6 B4:B6 B8:B10 D8:D10 F8:F10 H8:H10 J8:J10 L8:L10 B12:B14 H12:H14 F12:F14 L12:L14 D12:D14 J12:J14 J16:J18 B16:B18 D16:D18 F16:F18 H16:H18 L16:L18 B21:B22 H21:H22 D21:D22 F21:F22 L21:L22 J21:J22 B25:B26 D25:D26 H25:H26 J25:J26 F25:F26 L25:L26 B29:B30 D29:D30 H29:H30 L29:L30 J29:J30 F29:F30 B33:B34 D33:D34 F33:F34 H33:H34 J33:J34 L33:L34 B37:B38 F37:F38 D37:D38 H37:H39 L37:L39 J37:J39 A59 B41:B42 L41:L42 D41:D42 F41:F42 J41:J42 H41:H42 B45:B46 F45:F46 D45:D46 H45:H46 L45:L46 J45:J46 F49:F50 J49:J50 L49:L50 D49:D50 H49:H50 B49:B50">
    <cfRule type="containsText" dxfId="431" priority="324" stopIfTrue="1" operator="containsText" text="Наталья">
      <formula>NOT(ISERROR(SEARCH("Наталья",A4)))</formula>
    </cfRule>
    <cfRule type="containsText" dxfId="430" priority="325" stopIfTrue="1" operator="containsText" text="Евгения">
      <formula>NOT(ISERROR(SEARCH("Евгения",A4)))</formula>
    </cfRule>
    <cfRule type="containsText" dxfId="429" priority="326" stopIfTrue="1" operator="containsText" text="Ольга">
      <formula>NOT(ISERROR(SEARCH("Ольга",A4)))</formula>
    </cfRule>
  </conditionalFormatting>
  <conditionalFormatting sqref="A62">
    <cfRule type="containsText" dxfId="428" priority="321" stopIfTrue="1" operator="containsText" text="Наталья">
      <formula>NOT(ISERROR(SEARCH("Наталья",A62)))</formula>
    </cfRule>
    <cfRule type="containsText" dxfId="427" priority="322" stopIfTrue="1" operator="containsText" text="Евгения">
      <formula>NOT(ISERROR(SEARCH("Евгения",A62)))</formula>
    </cfRule>
    <cfRule type="containsText" dxfId="426" priority="323" stopIfTrue="1" operator="containsText" text="Ольга">
      <formula>NOT(ISERROR(SEARCH("Ольга",A62)))</formula>
    </cfRule>
  </conditionalFormatting>
  <conditionalFormatting sqref="A65">
    <cfRule type="containsText" dxfId="425" priority="318" stopIfTrue="1" operator="containsText" text="Наталья">
      <formula>NOT(ISERROR(SEARCH("Наталья",A65)))</formula>
    </cfRule>
    <cfRule type="containsText" dxfId="424" priority="319" stopIfTrue="1" operator="containsText" text="Евгения">
      <formula>NOT(ISERROR(SEARCH("Евгения",A65)))</formula>
    </cfRule>
    <cfRule type="containsText" dxfId="423" priority="320" stopIfTrue="1" operator="containsText" text="Ольга">
      <formula>NOT(ISERROR(SEARCH("Ольга",A65)))</formula>
    </cfRule>
  </conditionalFormatting>
  <conditionalFormatting sqref="A57">
    <cfRule type="containsText" dxfId="422" priority="315" stopIfTrue="1" operator="containsText" text="Наталья">
      <formula>NOT(ISERROR(SEARCH("Наталья",A57)))</formula>
    </cfRule>
    <cfRule type="containsText" dxfId="421" priority="316" stopIfTrue="1" operator="containsText" text="Евгения">
      <formula>NOT(ISERROR(SEARCH("Евгения",A57)))</formula>
    </cfRule>
    <cfRule type="containsText" dxfId="420" priority="317" stopIfTrue="1" operator="containsText" text="Ольга">
      <formula>NOT(ISERROR(SEARCH("Ольга",A57)))</formula>
    </cfRule>
  </conditionalFormatting>
  <conditionalFormatting sqref="A60">
    <cfRule type="containsText" dxfId="419" priority="312" stopIfTrue="1" operator="containsText" text="Наталья">
      <formula>NOT(ISERROR(SEARCH("Наталья",A60)))</formula>
    </cfRule>
    <cfRule type="containsText" dxfId="418" priority="313" stopIfTrue="1" operator="containsText" text="Евгения">
      <formula>NOT(ISERROR(SEARCH("Евгения",A60)))</formula>
    </cfRule>
    <cfRule type="containsText" dxfId="417" priority="314" stopIfTrue="1" operator="containsText" text="Ольга">
      <formula>NOT(ISERROR(SEARCH("Ольга",A60)))</formula>
    </cfRule>
  </conditionalFormatting>
  <conditionalFormatting sqref="A63">
    <cfRule type="containsText" dxfId="416" priority="309" stopIfTrue="1" operator="containsText" text="Наталья">
      <formula>NOT(ISERROR(SEARCH("Наталья",A63)))</formula>
    </cfRule>
    <cfRule type="containsText" dxfId="415" priority="310" stopIfTrue="1" operator="containsText" text="Евгения">
      <formula>NOT(ISERROR(SEARCH("Евгения",A63)))</formula>
    </cfRule>
    <cfRule type="containsText" dxfId="414" priority="311" stopIfTrue="1" operator="containsText" text="Ольга">
      <formula>NOT(ISERROR(SEARCH("Ольга",A63)))</formula>
    </cfRule>
  </conditionalFormatting>
  <conditionalFormatting sqref="A66">
    <cfRule type="containsText" dxfId="413" priority="306" stopIfTrue="1" operator="containsText" text="Наталья">
      <formula>NOT(ISERROR(SEARCH("Наталья",A66)))</formula>
    </cfRule>
    <cfRule type="containsText" dxfId="412" priority="307" stopIfTrue="1" operator="containsText" text="Евгения">
      <formula>NOT(ISERROR(SEARCH("Евгения",A66)))</formula>
    </cfRule>
    <cfRule type="containsText" dxfId="411" priority="308" stopIfTrue="1" operator="containsText" text="Ольга">
      <formula>NOT(ISERROR(SEARCH("Ольга",A66)))</formula>
    </cfRule>
  </conditionalFormatting>
  <conditionalFormatting sqref="A58">
    <cfRule type="containsText" dxfId="410" priority="303" stopIfTrue="1" operator="containsText" text="Наталья">
      <formula>NOT(ISERROR(SEARCH("Наталья",A58)))</formula>
    </cfRule>
    <cfRule type="containsText" dxfId="409" priority="304" stopIfTrue="1" operator="containsText" text="Евгения">
      <formula>NOT(ISERROR(SEARCH("Евгения",A58)))</formula>
    </cfRule>
    <cfRule type="containsText" dxfId="408" priority="305" stopIfTrue="1" operator="containsText" text="Ольга">
      <formula>NOT(ISERROR(SEARCH("Ольга",A58)))</formula>
    </cfRule>
  </conditionalFormatting>
  <conditionalFormatting sqref="A61">
    <cfRule type="containsText" dxfId="407" priority="300" stopIfTrue="1" operator="containsText" text="Наталья">
      <formula>NOT(ISERROR(SEARCH("Наталья",A61)))</formula>
    </cfRule>
    <cfRule type="containsText" dxfId="406" priority="301" stopIfTrue="1" operator="containsText" text="Евгения">
      <formula>NOT(ISERROR(SEARCH("Евгения",A61)))</formula>
    </cfRule>
    <cfRule type="containsText" dxfId="405" priority="302" stopIfTrue="1" operator="containsText" text="Ольга">
      <formula>NOT(ISERROR(SEARCH("Ольга",A61)))</formula>
    </cfRule>
  </conditionalFormatting>
  <conditionalFormatting sqref="A64">
    <cfRule type="containsText" dxfId="404" priority="297" stopIfTrue="1" operator="containsText" text="Наталья">
      <formula>NOT(ISERROR(SEARCH("Наталья",A64)))</formula>
    </cfRule>
    <cfRule type="containsText" dxfId="403" priority="298" stopIfTrue="1" operator="containsText" text="Евгения">
      <formula>NOT(ISERROR(SEARCH("Евгения",A64)))</formula>
    </cfRule>
    <cfRule type="containsText" dxfId="402" priority="299" stopIfTrue="1" operator="containsText" text="Ольга">
      <formula>NOT(ISERROR(SEARCH("Ольга",A64)))</formula>
    </cfRule>
  </conditionalFormatting>
  <conditionalFormatting sqref="B20 H20 F20 L20 D20 J20">
    <cfRule type="containsText" dxfId="401" priority="294" stopIfTrue="1" operator="containsText" text="Наталья">
      <formula>NOT(ISERROR(SEARCH("Наталья",B20)))</formula>
    </cfRule>
    <cfRule type="containsText" dxfId="400" priority="295" stopIfTrue="1" operator="containsText" text="Евгения">
      <formula>NOT(ISERROR(SEARCH("Евгения",B20)))</formula>
    </cfRule>
    <cfRule type="containsText" dxfId="399" priority="296" stopIfTrue="1" operator="containsText" text="Ольга">
      <formula>NOT(ISERROR(SEARCH("Ольга",B20)))</formula>
    </cfRule>
  </conditionalFormatting>
  <conditionalFormatting sqref="B24 H24 F24 L24 D24 J24">
    <cfRule type="containsText" dxfId="398" priority="291" stopIfTrue="1" operator="containsText" text="Наталья">
      <formula>NOT(ISERROR(SEARCH("Наталья",B24)))</formula>
    </cfRule>
    <cfRule type="containsText" dxfId="397" priority="292" stopIfTrue="1" operator="containsText" text="Евгения">
      <formula>NOT(ISERROR(SEARCH("Евгения",B24)))</formula>
    </cfRule>
    <cfRule type="containsText" dxfId="396" priority="293" stopIfTrue="1" operator="containsText" text="Ольга">
      <formula>NOT(ISERROR(SEARCH("Ольга",B24)))</formula>
    </cfRule>
  </conditionalFormatting>
  <conditionalFormatting sqref="B28 H28 F28 L28 D28 J28">
    <cfRule type="containsText" dxfId="395" priority="288" stopIfTrue="1" operator="containsText" text="Наталья">
      <formula>NOT(ISERROR(SEARCH("Наталья",B28)))</formula>
    </cfRule>
    <cfRule type="containsText" dxfId="394" priority="289" stopIfTrue="1" operator="containsText" text="Евгения">
      <formula>NOT(ISERROR(SEARCH("Евгения",B28)))</formula>
    </cfRule>
    <cfRule type="containsText" dxfId="393" priority="290" stopIfTrue="1" operator="containsText" text="Ольга">
      <formula>NOT(ISERROR(SEARCH("Ольга",B28)))</formula>
    </cfRule>
  </conditionalFormatting>
  <conditionalFormatting sqref="B32 H32 F32 L32 D32 J32">
    <cfRule type="containsText" dxfId="392" priority="285" stopIfTrue="1" operator="containsText" text="Наталья">
      <formula>NOT(ISERROR(SEARCH("Наталья",B32)))</formula>
    </cfRule>
    <cfRule type="containsText" dxfId="391" priority="286" stopIfTrue="1" operator="containsText" text="Евгения">
      <formula>NOT(ISERROR(SEARCH("Евгения",B32)))</formula>
    </cfRule>
    <cfRule type="containsText" dxfId="390" priority="287" stopIfTrue="1" operator="containsText" text="Ольга">
      <formula>NOT(ISERROR(SEARCH("Ольга",B32)))</formula>
    </cfRule>
  </conditionalFormatting>
  <conditionalFormatting sqref="B36 H36 F36 L36 D36 J36">
    <cfRule type="containsText" dxfId="389" priority="282" stopIfTrue="1" operator="containsText" text="Наталья">
      <formula>NOT(ISERROR(SEARCH("Наталья",B36)))</formula>
    </cfRule>
    <cfRule type="containsText" dxfId="388" priority="283" stopIfTrue="1" operator="containsText" text="Евгения">
      <formula>NOT(ISERROR(SEARCH("Евгения",B36)))</formula>
    </cfRule>
    <cfRule type="containsText" dxfId="387" priority="284" stopIfTrue="1" operator="containsText" text="Ольга">
      <formula>NOT(ISERROR(SEARCH("Ольга",B36)))</formula>
    </cfRule>
  </conditionalFormatting>
  <conditionalFormatting sqref="B40 H40 F40 L40 D40 J40">
    <cfRule type="containsText" dxfId="386" priority="279" stopIfTrue="1" operator="containsText" text="Наталья">
      <formula>NOT(ISERROR(SEARCH("Наталья",B40)))</formula>
    </cfRule>
    <cfRule type="containsText" dxfId="385" priority="280" stopIfTrue="1" operator="containsText" text="Евгения">
      <formula>NOT(ISERROR(SEARCH("Евгения",B40)))</formula>
    </cfRule>
    <cfRule type="containsText" dxfId="384" priority="281" stopIfTrue="1" operator="containsText" text="Ольга">
      <formula>NOT(ISERROR(SEARCH("Ольга",B40)))</formula>
    </cfRule>
  </conditionalFormatting>
  <conditionalFormatting sqref="B44 H44 F44 L44 D44 J44">
    <cfRule type="containsText" dxfId="383" priority="276" stopIfTrue="1" operator="containsText" text="Наталья">
      <formula>NOT(ISERROR(SEARCH("Наталья",B44)))</formula>
    </cfRule>
    <cfRule type="containsText" dxfId="382" priority="277" stopIfTrue="1" operator="containsText" text="Евгения">
      <formula>NOT(ISERROR(SEARCH("Евгения",B44)))</formula>
    </cfRule>
    <cfRule type="containsText" dxfId="381" priority="278" stopIfTrue="1" operator="containsText" text="Ольга">
      <formula>NOT(ISERROR(SEARCH("Ольга",B44)))</formula>
    </cfRule>
  </conditionalFormatting>
  <conditionalFormatting sqref="B48 H48 F48 L48 D48 J48">
    <cfRule type="containsText" dxfId="380" priority="273" stopIfTrue="1" operator="containsText" text="Наталья">
      <formula>NOT(ISERROR(SEARCH("Наталья",B48)))</formula>
    </cfRule>
    <cfRule type="containsText" dxfId="379" priority="274" stopIfTrue="1" operator="containsText" text="Евгения">
      <formula>NOT(ISERROR(SEARCH("Евгения",B48)))</formula>
    </cfRule>
    <cfRule type="containsText" dxfId="378" priority="275" stopIfTrue="1" operator="containsText" text="Ольга">
      <formula>NOT(ISERROR(SEARCH("Ольга",B48)))</formula>
    </cfRule>
  </conditionalFormatting>
  <conditionalFormatting sqref="C71:C82 E71:E82 G71:G82 I71:M82">
    <cfRule type="cellIs" dxfId="377" priority="272" stopIfTrue="1" operator="lessThanOrEqual">
      <formula>0</formula>
    </cfRule>
  </conditionalFormatting>
  <conditionalFormatting sqref="E71:E82 G71:G82 C71:C82 I71:M82">
    <cfRule type="cellIs" dxfId="376" priority="271" stopIfTrue="1" operator="greaterThanOrEqual">
      <formula>200</formula>
    </cfRule>
  </conditionalFormatting>
  <conditionalFormatting sqref="B71:M82">
    <cfRule type="cellIs" dxfId="375" priority="269" stopIfTrue="1" operator="lessThan">
      <formula>200</formula>
    </cfRule>
    <cfRule type="cellIs" dxfId="374" priority="270" stopIfTrue="1" operator="greaterThanOrEqual">
      <formula>200</formula>
    </cfRule>
  </conditionalFormatting>
  <conditionalFormatting sqref="A71 A82 A74">
    <cfRule type="containsText" dxfId="373" priority="266" stopIfTrue="1" operator="containsText" text="Наталья">
      <formula>NOT(ISERROR(SEARCH("Наталья",A71)))</formula>
    </cfRule>
    <cfRule type="containsText" dxfId="372" priority="267" stopIfTrue="1" operator="containsText" text="Евгения">
      <formula>NOT(ISERROR(SEARCH("Евгения",A71)))</formula>
    </cfRule>
    <cfRule type="containsText" dxfId="371" priority="268" stopIfTrue="1" operator="containsText" text="Ольга">
      <formula>NOT(ISERROR(SEARCH("Ольга",A71)))</formula>
    </cfRule>
  </conditionalFormatting>
  <conditionalFormatting sqref="A77">
    <cfRule type="containsText" dxfId="370" priority="263" stopIfTrue="1" operator="containsText" text="Наталья">
      <formula>NOT(ISERROR(SEARCH("Наталья",A77)))</formula>
    </cfRule>
    <cfRule type="containsText" dxfId="369" priority="264" stopIfTrue="1" operator="containsText" text="Евгения">
      <formula>NOT(ISERROR(SEARCH("Евгения",A77)))</formula>
    </cfRule>
    <cfRule type="containsText" dxfId="368" priority="265" stopIfTrue="1" operator="containsText" text="Ольга">
      <formula>NOT(ISERROR(SEARCH("Ольга",A77)))</formula>
    </cfRule>
  </conditionalFormatting>
  <conditionalFormatting sqref="A80">
    <cfRule type="containsText" dxfId="367" priority="260" stopIfTrue="1" operator="containsText" text="Наталья">
      <formula>NOT(ISERROR(SEARCH("Наталья",A80)))</formula>
    </cfRule>
    <cfRule type="containsText" dxfId="366" priority="261" stopIfTrue="1" operator="containsText" text="Евгения">
      <formula>NOT(ISERROR(SEARCH("Евгения",A80)))</formula>
    </cfRule>
    <cfRule type="containsText" dxfId="365" priority="262" stopIfTrue="1" operator="containsText" text="Ольга">
      <formula>NOT(ISERROR(SEARCH("Ольга",A80)))</formula>
    </cfRule>
  </conditionalFormatting>
  <conditionalFormatting sqref="A72">
    <cfRule type="containsText" dxfId="364" priority="257" stopIfTrue="1" operator="containsText" text="Наталья">
      <formula>NOT(ISERROR(SEARCH("Наталья",A72)))</formula>
    </cfRule>
    <cfRule type="containsText" dxfId="363" priority="258" stopIfTrue="1" operator="containsText" text="Евгения">
      <formula>NOT(ISERROR(SEARCH("Евгения",A72)))</formula>
    </cfRule>
    <cfRule type="containsText" dxfId="362" priority="259" stopIfTrue="1" operator="containsText" text="Ольга">
      <formula>NOT(ISERROR(SEARCH("Ольга",A72)))</formula>
    </cfRule>
  </conditionalFormatting>
  <conditionalFormatting sqref="A75">
    <cfRule type="containsText" dxfId="361" priority="254" stopIfTrue="1" operator="containsText" text="Наталья">
      <formula>NOT(ISERROR(SEARCH("Наталья",A75)))</formula>
    </cfRule>
    <cfRule type="containsText" dxfId="360" priority="255" stopIfTrue="1" operator="containsText" text="Евгения">
      <formula>NOT(ISERROR(SEARCH("Евгения",A75)))</formula>
    </cfRule>
    <cfRule type="containsText" dxfId="359" priority="256" stopIfTrue="1" operator="containsText" text="Ольга">
      <formula>NOT(ISERROR(SEARCH("Ольга",A75)))</formula>
    </cfRule>
  </conditionalFormatting>
  <conditionalFormatting sqref="A78">
    <cfRule type="containsText" dxfId="358" priority="251" stopIfTrue="1" operator="containsText" text="Наталья">
      <formula>NOT(ISERROR(SEARCH("Наталья",A78)))</formula>
    </cfRule>
    <cfRule type="containsText" dxfId="357" priority="252" stopIfTrue="1" operator="containsText" text="Евгения">
      <formula>NOT(ISERROR(SEARCH("Евгения",A78)))</formula>
    </cfRule>
    <cfRule type="containsText" dxfId="356" priority="253" stopIfTrue="1" operator="containsText" text="Ольга">
      <formula>NOT(ISERROR(SEARCH("Ольга",A78)))</formula>
    </cfRule>
  </conditionalFormatting>
  <conditionalFormatting sqref="A81">
    <cfRule type="containsText" dxfId="355" priority="248" stopIfTrue="1" operator="containsText" text="Наталья">
      <formula>NOT(ISERROR(SEARCH("Наталья",A81)))</formula>
    </cfRule>
    <cfRule type="containsText" dxfId="354" priority="249" stopIfTrue="1" operator="containsText" text="Евгения">
      <formula>NOT(ISERROR(SEARCH("Евгения",A81)))</formula>
    </cfRule>
    <cfRule type="containsText" dxfId="353" priority="250" stopIfTrue="1" operator="containsText" text="Ольга">
      <formula>NOT(ISERROR(SEARCH("Ольга",A81)))</formula>
    </cfRule>
  </conditionalFormatting>
  <conditionalFormatting sqref="A73">
    <cfRule type="containsText" dxfId="352" priority="245" stopIfTrue="1" operator="containsText" text="Наталья">
      <formula>NOT(ISERROR(SEARCH("Наталья",A73)))</formula>
    </cfRule>
    <cfRule type="containsText" dxfId="351" priority="246" stopIfTrue="1" operator="containsText" text="Евгения">
      <formula>NOT(ISERROR(SEARCH("Евгения",A73)))</formula>
    </cfRule>
    <cfRule type="containsText" dxfId="350" priority="247" stopIfTrue="1" operator="containsText" text="Ольга">
      <formula>NOT(ISERROR(SEARCH("Ольга",A73)))</formula>
    </cfRule>
  </conditionalFormatting>
  <conditionalFormatting sqref="A76">
    <cfRule type="containsText" dxfId="349" priority="242" stopIfTrue="1" operator="containsText" text="Наталья">
      <formula>NOT(ISERROR(SEARCH("Наталья",A76)))</formula>
    </cfRule>
    <cfRule type="containsText" dxfId="348" priority="243" stopIfTrue="1" operator="containsText" text="Евгения">
      <formula>NOT(ISERROR(SEARCH("Евгения",A76)))</formula>
    </cfRule>
    <cfRule type="containsText" dxfId="347" priority="244" stopIfTrue="1" operator="containsText" text="Ольга">
      <formula>NOT(ISERROR(SEARCH("Ольга",A76)))</formula>
    </cfRule>
  </conditionalFormatting>
  <conditionalFormatting sqref="A79">
    <cfRule type="containsText" dxfId="346" priority="239" stopIfTrue="1" operator="containsText" text="Наталья">
      <formula>NOT(ISERROR(SEARCH("Наталья",A79)))</formula>
    </cfRule>
    <cfRule type="containsText" dxfId="345" priority="240" stopIfTrue="1" operator="containsText" text="Евгения">
      <formula>NOT(ISERROR(SEARCH("Евгения",A79)))</formula>
    </cfRule>
    <cfRule type="containsText" dxfId="344" priority="241" stopIfTrue="1" operator="containsText" text="Ольга">
      <formula>NOT(ISERROR(SEARCH("Ольга",A79)))</formula>
    </cfRule>
  </conditionalFormatting>
  <conditionalFormatting sqref="C71:C82 E71:E82 G71:G82 I71:M82">
    <cfRule type="cellIs" dxfId="343" priority="238" stopIfTrue="1" operator="lessThanOrEqual">
      <formula>0</formula>
    </cfRule>
  </conditionalFormatting>
  <conditionalFormatting sqref="E71:E82 G71:G82 C71:C82 I71:M82">
    <cfRule type="cellIs" dxfId="342" priority="237" stopIfTrue="1" operator="greaterThanOrEqual">
      <formula>200</formula>
    </cfRule>
  </conditionalFormatting>
  <conditionalFormatting sqref="B71:M82">
    <cfRule type="cellIs" dxfId="341" priority="235" stopIfTrue="1" operator="lessThan">
      <formula>200</formula>
    </cfRule>
    <cfRule type="cellIs" dxfId="340" priority="236" stopIfTrue="1" operator="greaterThanOrEqual">
      <formula>200</formula>
    </cfRule>
  </conditionalFormatting>
  <conditionalFormatting sqref="A71 A82 A74">
    <cfRule type="containsText" dxfId="339" priority="232" stopIfTrue="1" operator="containsText" text="Наталья">
      <formula>NOT(ISERROR(SEARCH("Наталья",A71)))</formula>
    </cfRule>
    <cfRule type="containsText" dxfId="338" priority="233" stopIfTrue="1" operator="containsText" text="Евгения">
      <formula>NOT(ISERROR(SEARCH("Евгения",A71)))</formula>
    </cfRule>
    <cfRule type="containsText" dxfId="337" priority="234" stopIfTrue="1" operator="containsText" text="Ольга">
      <formula>NOT(ISERROR(SEARCH("Ольга",A71)))</formula>
    </cfRule>
  </conditionalFormatting>
  <conditionalFormatting sqref="A77">
    <cfRule type="containsText" dxfId="336" priority="229" stopIfTrue="1" operator="containsText" text="Наталья">
      <formula>NOT(ISERROR(SEARCH("Наталья",A77)))</formula>
    </cfRule>
    <cfRule type="containsText" dxfId="335" priority="230" stopIfTrue="1" operator="containsText" text="Евгения">
      <formula>NOT(ISERROR(SEARCH("Евгения",A77)))</formula>
    </cfRule>
    <cfRule type="containsText" dxfId="334" priority="231" stopIfTrue="1" operator="containsText" text="Ольга">
      <formula>NOT(ISERROR(SEARCH("Ольга",A77)))</formula>
    </cfRule>
  </conditionalFormatting>
  <conditionalFormatting sqref="A80">
    <cfRule type="containsText" dxfId="333" priority="226" stopIfTrue="1" operator="containsText" text="Наталья">
      <formula>NOT(ISERROR(SEARCH("Наталья",A80)))</formula>
    </cfRule>
    <cfRule type="containsText" dxfId="332" priority="227" stopIfTrue="1" operator="containsText" text="Евгения">
      <formula>NOT(ISERROR(SEARCH("Евгения",A80)))</formula>
    </cfRule>
    <cfRule type="containsText" dxfId="331" priority="228" stopIfTrue="1" operator="containsText" text="Ольга">
      <formula>NOT(ISERROR(SEARCH("Ольга",A80)))</formula>
    </cfRule>
  </conditionalFormatting>
  <conditionalFormatting sqref="A72">
    <cfRule type="containsText" dxfId="330" priority="223" stopIfTrue="1" operator="containsText" text="Наталья">
      <formula>NOT(ISERROR(SEARCH("Наталья",A72)))</formula>
    </cfRule>
    <cfRule type="containsText" dxfId="329" priority="224" stopIfTrue="1" operator="containsText" text="Евгения">
      <formula>NOT(ISERROR(SEARCH("Евгения",A72)))</formula>
    </cfRule>
    <cfRule type="containsText" dxfId="328" priority="225" stopIfTrue="1" operator="containsText" text="Ольга">
      <formula>NOT(ISERROR(SEARCH("Ольга",A72)))</formula>
    </cfRule>
  </conditionalFormatting>
  <conditionalFormatting sqref="A75">
    <cfRule type="containsText" dxfId="327" priority="220" stopIfTrue="1" operator="containsText" text="Наталья">
      <formula>NOT(ISERROR(SEARCH("Наталья",A75)))</formula>
    </cfRule>
    <cfRule type="containsText" dxfId="326" priority="221" stopIfTrue="1" operator="containsText" text="Евгения">
      <formula>NOT(ISERROR(SEARCH("Евгения",A75)))</formula>
    </cfRule>
    <cfRule type="containsText" dxfId="325" priority="222" stopIfTrue="1" operator="containsText" text="Ольга">
      <formula>NOT(ISERROR(SEARCH("Ольга",A75)))</formula>
    </cfRule>
  </conditionalFormatting>
  <conditionalFormatting sqref="A78">
    <cfRule type="containsText" dxfId="324" priority="217" stopIfTrue="1" operator="containsText" text="Наталья">
      <formula>NOT(ISERROR(SEARCH("Наталья",A78)))</formula>
    </cfRule>
    <cfRule type="containsText" dxfId="323" priority="218" stopIfTrue="1" operator="containsText" text="Евгения">
      <formula>NOT(ISERROR(SEARCH("Евгения",A78)))</formula>
    </cfRule>
    <cfRule type="containsText" dxfId="322" priority="219" stopIfTrue="1" operator="containsText" text="Ольга">
      <formula>NOT(ISERROR(SEARCH("Ольга",A78)))</formula>
    </cfRule>
  </conditionalFormatting>
  <conditionalFormatting sqref="A81">
    <cfRule type="containsText" dxfId="321" priority="214" stopIfTrue="1" operator="containsText" text="Наталья">
      <formula>NOT(ISERROR(SEARCH("Наталья",A81)))</formula>
    </cfRule>
    <cfRule type="containsText" dxfId="320" priority="215" stopIfTrue="1" operator="containsText" text="Евгения">
      <formula>NOT(ISERROR(SEARCH("Евгения",A81)))</formula>
    </cfRule>
    <cfRule type="containsText" dxfId="319" priority="216" stopIfTrue="1" operator="containsText" text="Ольга">
      <formula>NOT(ISERROR(SEARCH("Ольга",A81)))</formula>
    </cfRule>
  </conditionalFormatting>
  <conditionalFormatting sqref="A73">
    <cfRule type="containsText" dxfId="318" priority="211" stopIfTrue="1" operator="containsText" text="Наталья">
      <formula>NOT(ISERROR(SEARCH("Наталья",A73)))</formula>
    </cfRule>
    <cfRule type="containsText" dxfId="317" priority="212" stopIfTrue="1" operator="containsText" text="Евгения">
      <formula>NOT(ISERROR(SEARCH("Евгения",A73)))</formula>
    </cfRule>
    <cfRule type="containsText" dxfId="316" priority="213" stopIfTrue="1" operator="containsText" text="Ольга">
      <formula>NOT(ISERROR(SEARCH("Ольга",A73)))</formula>
    </cfRule>
  </conditionalFormatting>
  <conditionalFormatting sqref="A76">
    <cfRule type="containsText" dxfId="315" priority="208" stopIfTrue="1" operator="containsText" text="Наталья">
      <formula>NOT(ISERROR(SEARCH("Наталья",A76)))</formula>
    </cfRule>
    <cfRule type="containsText" dxfId="314" priority="209" stopIfTrue="1" operator="containsText" text="Евгения">
      <formula>NOT(ISERROR(SEARCH("Евгения",A76)))</formula>
    </cfRule>
    <cfRule type="containsText" dxfId="313" priority="210" stopIfTrue="1" operator="containsText" text="Ольга">
      <formula>NOT(ISERROR(SEARCH("Ольга",A76)))</formula>
    </cfRule>
  </conditionalFormatting>
  <conditionalFormatting sqref="A79">
    <cfRule type="containsText" dxfId="312" priority="205" stopIfTrue="1" operator="containsText" text="Наталья">
      <formula>NOT(ISERROR(SEARCH("Наталья",A79)))</formula>
    </cfRule>
    <cfRule type="containsText" dxfId="311" priority="206" stopIfTrue="1" operator="containsText" text="Евгения">
      <formula>NOT(ISERROR(SEARCH("Евгения",A79)))</formula>
    </cfRule>
    <cfRule type="containsText" dxfId="310" priority="207" stopIfTrue="1" operator="containsText" text="Ольга">
      <formula>NOT(ISERROR(SEARCH("Ольга",A79)))</formula>
    </cfRule>
  </conditionalFormatting>
  <conditionalFormatting sqref="C71:C82 E71:E82 G71:G82 I71:M82">
    <cfRule type="cellIs" dxfId="309" priority="204" stopIfTrue="1" operator="lessThanOrEqual">
      <formula>0</formula>
    </cfRule>
  </conditionalFormatting>
  <conditionalFormatting sqref="E71:E82 G71:G82 C71:C82 I71:M82">
    <cfRule type="cellIs" dxfId="308" priority="203" stopIfTrue="1" operator="greaterThanOrEqual">
      <formula>200</formula>
    </cfRule>
  </conditionalFormatting>
  <conditionalFormatting sqref="B71:M82">
    <cfRule type="cellIs" dxfId="307" priority="201" stopIfTrue="1" operator="lessThan">
      <formula>200</formula>
    </cfRule>
    <cfRule type="cellIs" dxfId="306" priority="202" stopIfTrue="1" operator="greaterThanOrEqual">
      <formula>200</formula>
    </cfRule>
  </conditionalFormatting>
  <conditionalFormatting sqref="A71 A82 A74">
    <cfRule type="containsText" dxfId="305" priority="198" stopIfTrue="1" operator="containsText" text="Наталья">
      <formula>NOT(ISERROR(SEARCH("Наталья",A71)))</formula>
    </cfRule>
    <cfRule type="containsText" dxfId="304" priority="199" stopIfTrue="1" operator="containsText" text="Евгения">
      <formula>NOT(ISERROR(SEARCH("Евгения",A71)))</formula>
    </cfRule>
    <cfRule type="containsText" dxfId="303" priority="200" stopIfTrue="1" operator="containsText" text="Ольга">
      <formula>NOT(ISERROR(SEARCH("Ольга",A71)))</formula>
    </cfRule>
  </conditionalFormatting>
  <conditionalFormatting sqref="A77">
    <cfRule type="containsText" dxfId="302" priority="195" stopIfTrue="1" operator="containsText" text="Наталья">
      <formula>NOT(ISERROR(SEARCH("Наталья",A77)))</formula>
    </cfRule>
    <cfRule type="containsText" dxfId="301" priority="196" stopIfTrue="1" operator="containsText" text="Евгения">
      <formula>NOT(ISERROR(SEARCH("Евгения",A77)))</formula>
    </cfRule>
    <cfRule type="containsText" dxfId="300" priority="197" stopIfTrue="1" operator="containsText" text="Ольга">
      <formula>NOT(ISERROR(SEARCH("Ольга",A77)))</formula>
    </cfRule>
  </conditionalFormatting>
  <conditionalFormatting sqref="A80">
    <cfRule type="containsText" dxfId="299" priority="192" stopIfTrue="1" operator="containsText" text="Наталья">
      <formula>NOT(ISERROR(SEARCH("Наталья",A80)))</formula>
    </cfRule>
    <cfRule type="containsText" dxfId="298" priority="193" stopIfTrue="1" operator="containsText" text="Евгения">
      <formula>NOT(ISERROR(SEARCH("Евгения",A80)))</formula>
    </cfRule>
    <cfRule type="containsText" dxfId="297" priority="194" stopIfTrue="1" operator="containsText" text="Ольга">
      <formula>NOT(ISERROR(SEARCH("Ольга",A80)))</formula>
    </cfRule>
  </conditionalFormatting>
  <conditionalFormatting sqref="A72">
    <cfRule type="containsText" dxfId="296" priority="189" stopIfTrue="1" operator="containsText" text="Наталья">
      <formula>NOT(ISERROR(SEARCH("Наталья",A72)))</formula>
    </cfRule>
    <cfRule type="containsText" dxfId="295" priority="190" stopIfTrue="1" operator="containsText" text="Евгения">
      <formula>NOT(ISERROR(SEARCH("Евгения",A72)))</formula>
    </cfRule>
    <cfRule type="containsText" dxfId="294" priority="191" stopIfTrue="1" operator="containsText" text="Ольга">
      <formula>NOT(ISERROR(SEARCH("Ольга",A72)))</formula>
    </cfRule>
  </conditionalFormatting>
  <conditionalFormatting sqref="A75">
    <cfRule type="containsText" dxfId="293" priority="186" stopIfTrue="1" operator="containsText" text="Наталья">
      <formula>NOT(ISERROR(SEARCH("Наталья",A75)))</formula>
    </cfRule>
    <cfRule type="containsText" dxfId="292" priority="187" stopIfTrue="1" operator="containsText" text="Евгения">
      <formula>NOT(ISERROR(SEARCH("Евгения",A75)))</formula>
    </cfRule>
    <cfRule type="containsText" dxfId="291" priority="188" stopIfTrue="1" operator="containsText" text="Ольга">
      <formula>NOT(ISERROR(SEARCH("Ольга",A75)))</formula>
    </cfRule>
  </conditionalFormatting>
  <conditionalFormatting sqref="A78">
    <cfRule type="containsText" dxfId="290" priority="183" stopIfTrue="1" operator="containsText" text="Наталья">
      <formula>NOT(ISERROR(SEARCH("Наталья",A78)))</formula>
    </cfRule>
    <cfRule type="containsText" dxfId="289" priority="184" stopIfTrue="1" operator="containsText" text="Евгения">
      <formula>NOT(ISERROR(SEARCH("Евгения",A78)))</formula>
    </cfRule>
    <cfRule type="containsText" dxfId="288" priority="185" stopIfTrue="1" operator="containsText" text="Ольга">
      <formula>NOT(ISERROR(SEARCH("Ольга",A78)))</formula>
    </cfRule>
  </conditionalFormatting>
  <conditionalFormatting sqref="A81">
    <cfRule type="containsText" dxfId="287" priority="180" stopIfTrue="1" operator="containsText" text="Наталья">
      <formula>NOT(ISERROR(SEARCH("Наталья",A81)))</formula>
    </cfRule>
    <cfRule type="containsText" dxfId="286" priority="181" stopIfTrue="1" operator="containsText" text="Евгения">
      <formula>NOT(ISERROR(SEARCH("Евгения",A81)))</formula>
    </cfRule>
    <cfRule type="containsText" dxfId="285" priority="182" stopIfTrue="1" operator="containsText" text="Ольга">
      <formula>NOT(ISERROR(SEARCH("Ольга",A81)))</formula>
    </cfRule>
  </conditionalFormatting>
  <conditionalFormatting sqref="A73">
    <cfRule type="containsText" dxfId="284" priority="177" stopIfTrue="1" operator="containsText" text="Наталья">
      <formula>NOT(ISERROR(SEARCH("Наталья",A73)))</formula>
    </cfRule>
    <cfRule type="containsText" dxfId="283" priority="178" stopIfTrue="1" operator="containsText" text="Евгения">
      <formula>NOT(ISERROR(SEARCH("Евгения",A73)))</formula>
    </cfRule>
    <cfRule type="containsText" dxfId="282" priority="179" stopIfTrue="1" operator="containsText" text="Ольга">
      <formula>NOT(ISERROR(SEARCH("Ольга",A73)))</formula>
    </cfRule>
  </conditionalFormatting>
  <conditionalFormatting sqref="A76">
    <cfRule type="containsText" dxfId="281" priority="174" stopIfTrue="1" operator="containsText" text="Наталья">
      <formula>NOT(ISERROR(SEARCH("Наталья",A76)))</formula>
    </cfRule>
    <cfRule type="containsText" dxfId="280" priority="175" stopIfTrue="1" operator="containsText" text="Евгения">
      <formula>NOT(ISERROR(SEARCH("Евгения",A76)))</formula>
    </cfRule>
    <cfRule type="containsText" dxfId="279" priority="176" stopIfTrue="1" operator="containsText" text="Ольга">
      <formula>NOT(ISERROR(SEARCH("Ольга",A76)))</formula>
    </cfRule>
  </conditionalFormatting>
  <conditionalFormatting sqref="A79">
    <cfRule type="containsText" dxfId="278" priority="171" stopIfTrue="1" operator="containsText" text="Наталья">
      <formula>NOT(ISERROR(SEARCH("Наталья",A79)))</formula>
    </cfRule>
    <cfRule type="containsText" dxfId="277" priority="172" stopIfTrue="1" operator="containsText" text="Евгения">
      <formula>NOT(ISERROR(SEARCH("Евгения",A79)))</formula>
    </cfRule>
    <cfRule type="containsText" dxfId="276" priority="173" stopIfTrue="1" operator="containsText" text="Ольга">
      <formula>NOT(ISERROR(SEARCH("Ольга",A79)))</formula>
    </cfRule>
  </conditionalFormatting>
  <conditionalFormatting sqref="C71:C82 E71:E82 G71:G82 I71:M82">
    <cfRule type="cellIs" dxfId="275" priority="170" stopIfTrue="1" operator="lessThanOrEqual">
      <formula>0</formula>
    </cfRule>
  </conditionalFormatting>
  <conditionalFormatting sqref="E71:E82 G71:G82 C71:C82 I71:M82">
    <cfRule type="cellIs" dxfId="274" priority="169" stopIfTrue="1" operator="greaterThanOrEqual">
      <formula>200</formula>
    </cfRule>
  </conditionalFormatting>
  <conditionalFormatting sqref="B71:M82">
    <cfRule type="cellIs" dxfId="273" priority="167" stopIfTrue="1" operator="lessThan">
      <formula>200</formula>
    </cfRule>
    <cfRule type="cellIs" dxfId="272" priority="168" stopIfTrue="1" operator="greaterThanOrEqual">
      <formula>200</formula>
    </cfRule>
  </conditionalFormatting>
  <conditionalFormatting sqref="A71 A82 A74">
    <cfRule type="containsText" dxfId="271" priority="164" stopIfTrue="1" operator="containsText" text="Наталья">
      <formula>NOT(ISERROR(SEARCH("Наталья",A71)))</formula>
    </cfRule>
    <cfRule type="containsText" dxfId="270" priority="165" stopIfTrue="1" operator="containsText" text="Евгения">
      <formula>NOT(ISERROR(SEARCH("Евгения",A71)))</formula>
    </cfRule>
    <cfRule type="containsText" dxfId="269" priority="166" stopIfTrue="1" operator="containsText" text="Ольга">
      <formula>NOT(ISERROR(SEARCH("Ольга",A71)))</formula>
    </cfRule>
  </conditionalFormatting>
  <conditionalFormatting sqref="A77">
    <cfRule type="containsText" dxfId="268" priority="161" stopIfTrue="1" operator="containsText" text="Наталья">
      <formula>NOT(ISERROR(SEARCH("Наталья",A77)))</formula>
    </cfRule>
    <cfRule type="containsText" dxfId="267" priority="162" stopIfTrue="1" operator="containsText" text="Евгения">
      <formula>NOT(ISERROR(SEARCH("Евгения",A77)))</formula>
    </cfRule>
    <cfRule type="containsText" dxfId="266" priority="163" stopIfTrue="1" operator="containsText" text="Ольга">
      <formula>NOT(ISERROR(SEARCH("Ольга",A77)))</formula>
    </cfRule>
  </conditionalFormatting>
  <conditionalFormatting sqref="A80">
    <cfRule type="containsText" dxfId="265" priority="158" stopIfTrue="1" operator="containsText" text="Наталья">
      <formula>NOT(ISERROR(SEARCH("Наталья",A80)))</formula>
    </cfRule>
    <cfRule type="containsText" dxfId="264" priority="159" stopIfTrue="1" operator="containsText" text="Евгения">
      <formula>NOT(ISERROR(SEARCH("Евгения",A80)))</formula>
    </cfRule>
    <cfRule type="containsText" dxfId="263" priority="160" stopIfTrue="1" operator="containsText" text="Ольга">
      <formula>NOT(ISERROR(SEARCH("Ольга",A80)))</formula>
    </cfRule>
  </conditionalFormatting>
  <conditionalFormatting sqref="A72">
    <cfRule type="containsText" dxfId="262" priority="155" stopIfTrue="1" operator="containsText" text="Наталья">
      <formula>NOT(ISERROR(SEARCH("Наталья",A72)))</formula>
    </cfRule>
    <cfRule type="containsText" dxfId="261" priority="156" stopIfTrue="1" operator="containsText" text="Евгения">
      <formula>NOT(ISERROR(SEARCH("Евгения",A72)))</formula>
    </cfRule>
    <cfRule type="containsText" dxfId="260" priority="157" stopIfTrue="1" operator="containsText" text="Ольга">
      <formula>NOT(ISERROR(SEARCH("Ольга",A72)))</formula>
    </cfRule>
  </conditionalFormatting>
  <conditionalFormatting sqref="A75">
    <cfRule type="containsText" dxfId="259" priority="152" stopIfTrue="1" operator="containsText" text="Наталья">
      <formula>NOT(ISERROR(SEARCH("Наталья",A75)))</formula>
    </cfRule>
    <cfRule type="containsText" dxfId="258" priority="153" stopIfTrue="1" operator="containsText" text="Евгения">
      <formula>NOT(ISERROR(SEARCH("Евгения",A75)))</formula>
    </cfRule>
    <cfRule type="containsText" dxfId="257" priority="154" stopIfTrue="1" operator="containsText" text="Ольга">
      <formula>NOT(ISERROR(SEARCH("Ольга",A75)))</formula>
    </cfRule>
  </conditionalFormatting>
  <conditionalFormatting sqref="A78">
    <cfRule type="containsText" dxfId="256" priority="149" stopIfTrue="1" operator="containsText" text="Наталья">
      <formula>NOT(ISERROR(SEARCH("Наталья",A78)))</formula>
    </cfRule>
    <cfRule type="containsText" dxfId="255" priority="150" stopIfTrue="1" operator="containsText" text="Евгения">
      <formula>NOT(ISERROR(SEARCH("Евгения",A78)))</formula>
    </cfRule>
    <cfRule type="containsText" dxfId="254" priority="151" stopIfTrue="1" operator="containsText" text="Ольга">
      <formula>NOT(ISERROR(SEARCH("Ольга",A78)))</formula>
    </cfRule>
  </conditionalFormatting>
  <conditionalFormatting sqref="A81">
    <cfRule type="containsText" dxfId="253" priority="146" stopIfTrue="1" operator="containsText" text="Наталья">
      <formula>NOT(ISERROR(SEARCH("Наталья",A81)))</formula>
    </cfRule>
    <cfRule type="containsText" dxfId="252" priority="147" stopIfTrue="1" operator="containsText" text="Евгения">
      <formula>NOT(ISERROR(SEARCH("Евгения",A81)))</formula>
    </cfRule>
    <cfRule type="containsText" dxfId="251" priority="148" stopIfTrue="1" operator="containsText" text="Ольга">
      <formula>NOT(ISERROR(SEARCH("Ольга",A81)))</formula>
    </cfRule>
  </conditionalFormatting>
  <conditionalFormatting sqref="A73">
    <cfRule type="containsText" dxfId="250" priority="143" stopIfTrue="1" operator="containsText" text="Наталья">
      <formula>NOT(ISERROR(SEARCH("Наталья",A73)))</formula>
    </cfRule>
    <cfRule type="containsText" dxfId="249" priority="144" stopIfTrue="1" operator="containsText" text="Евгения">
      <formula>NOT(ISERROR(SEARCH("Евгения",A73)))</formula>
    </cfRule>
    <cfRule type="containsText" dxfId="248" priority="145" stopIfTrue="1" operator="containsText" text="Ольга">
      <formula>NOT(ISERROR(SEARCH("Ольга",A73)))</formula>
    </cfRule>
  </conditionalFormatting>
  <conditionalFormatting sqref="A76">
    <cfRule type="containsText" dxfId="247" priority="140" stopIfTrue="1" operator="containsText" text="Наталья">
      <formula>NOT(ISERROR(SEARCH("Наталья",A76)))</formula>
    </cfRule>
    <cfRule type="containsText" dxfId="246" priority="141" stopIfTrue="1" operator="containsText" text="Евгения">
      <formula>NOT(ISERROR(SEARCH("Евгения",A76)))</formula>
    </cfRule>
    <cfRule type="containsText" dxfId="245" priority="142" stopIfTrue="1" operator="containsText" text="Ольга">
      <formula>NOT(ISERROR(SEARCH("Ольга",A76)))</formula>
    </cfRule>
  </conditionalFormatting>
  <conditionalFormatting sqref="A79">
    <cfRule type="containsText" dxfId="244" priority="137" stopIfTrue="1" operator="containsText" text="Наталья">
      <formula>NOT(ISERROR(SEARCH("Наталья",A79)))</formula>
    </cfRule>
    <cfRule type="containsText" dxfId="243" priority="138" stopIfTrue="1" operator="containsText" text="Евгения">
      <formula>NOT(ISERROR(SEARCH("Евгения",A79)))</formula>
    </cfRule>
    <cfRule type="containsText" dxfId="242" priority="139" stopIfTrue="1" operator="containsText" text="Ольга">
      <formula>NOT(ISERROR(SEARCH("Ольга",A79)))</formula>
    </cfRule>
  </conditionalFormatting>
  <conditionalFormatting sqref="D85:D96 F85:F96 H85:H96 J85:N96">
    <cfRule type="cellIs" dxfId="241" priority="136" stopIfTrue="1" operator="lessThanOrEqual">
      <formula>0</formula>
    </cfRule>
  </conditionalFormatting>
  <conditionalFormatting sqref="F85:F96 H85:H96 D85:D96 J85:N96">
    <cfRule type="cellIs" dxfId="240" priority="135" stopIfTrue="1" operator="greaterThanOrEqual">
      <formula>200</formula>
    </cfRule>
  </conditionalFormatting>
  <conditionalFormatting sqref="C85:N96">
    <cfRule type="cellIs" dxfId="239" priority="133" stopIfTrue="1" operator="lessThan">
      <formula>200</formula>
    </cfRule>
    <cfRule type="cellIs" dxfId="238" priority="134" stopIfTrue="1" operator="greaterThanOrEqual">
      <formula>200</formula>
    </cfRule>
  </conditionalFormatting>
  <conditionalFormatting sqref="B85 B96 B88">
    <cfRule type="containsText" dxfId="237" priority="130" stopIfTrue="1" operator="containsText" text="Наталья">
      <formula>NOT(ISERROR(SEARCH("Наталья",B85)))</formula>
    </cfRule>
    <cfRule type="containsText" dxfId="236" priority="131" stopIfTrue="1" operator="containsText" text="Евгения">
      <formula>NOT(ISERROR(SEARCH("Евгения",B85)))</formula>
    </cfRule>
    <cfRule type="containsText" dxfId="235" priority="132" stopIfTrue="1" operator="containsText" text="Ольга">
      <formula>NOT(ISERROR(SEARCH("Ольга",B85)))</formula>
    </cfRule>
  </conditionalFormatting>
  <conditionalFormatting sqref="B91">
    <cfRule type="containsText" dxfId="234" priority="127" stopIfTrue="1" operator="containsText" text="Наталья">
      <formula>NOT(ISERROR(SEARCH("Наталья",B91)))</formula>
    </cfRule>
    <cfRule type="containsText" dxfId="233" priority="128" stopIfTrue="1" operator="containsText" text="Евгения">
      <formula>NOT(ISERROR(SEARCH("Евгения",B91)))</formula>
    </cfRule>
    <cfRule type="containsText" dxfId="232" priority="129" stopIfTrue="1" operator="containsText" text="Ольга">
      <formula>NOT(ISERROR(SEARCH("Ольга",B91)))</formula>
    </cfRule>
  </conditionalFormatting>
  <conditionalFormatting sqref="B94">
    <cfRule type="containsText" dxfId="231" priority="124" stopIfTrue="1" operator="containsText" text="Наталья">
      <formula>NOT(ISERROR(SEARCH("Наталья",B94)))</formula>
    </cfRule>
    <cfRule type="containsText" dxfId="230" priority="125" stopIfTrue="1" operator="containsText" text="Евгения">
      <formula>NOT(ISERROR(SEARCH("Евгения",B94)))</formula>
    </cfRule>
    <cfRule type="containsText" dxfId="229" priority="126" stopIfTrue="1" operator="containsText" text="Ольга">
      <formula>NOT(ISERROR(SEARCH("Ольга",B94)))</formula>
    </cfRule>
  </conditionalFormatting>
  <conditionalFormatting sqref="B86">
    <cfRule type="containsText" dxfId="228" priority="121" stopIfTrue="1" operator="containsText" text="Наталья">
      <formula>NOT(ISERROR(SEARCH("Наталья",B86)))</formula>
    </cfRule>
    <cfRule type="containsText" dxfId="227" priority="122" stopIfTrue="1" operator="containsText" text="Евгения">
      <formula>NOT(ISERROR(SEARCH("Евгения",B86)))</formula>
    </cfRule>
    <cfRule type="containsText" dxfId="226" priority="123" stopIfTrue="1" operator="containsText" text="Ольга">
      <formula>NOT(ISERROR(SEARCH("Ольга",B86)))</formula>
    </cfRule>
  </conditionalFormatting>
  <conditionalFormatting sqref="B89">
    <cfRule type="containsText" dxfId="225" priority="118" stopIfTrue="1" operator="containsText" text="Наталья">
      <formula>NOT(ISERROR(SEARCH("Наталья",B89)))</formula>
    </cfRule>
    <cfRule type="containsText" dxfId="224" priority="119" stopIfTrue="1" operator="containsText" text="Евгения">
      <formula>NOT(ISERROR(SEARCH("Евгения",B89)))</formula>
    </cfRule>
    <cfRule type="containsText" dxfId="223" priority="120" stopIfTrue="1" operator="containsText" text="Ольга">
      <formula>NOT(ISERROR(SEARCH("Ольга",B89)))</formula>
    </cfRule>
  </conditionalFormatting>
  <conditionalFormatting sqref="B92">
    <cfRule type="containsText" dxfId="222" priority="115" stopIfTrue="1" operator="containsText" text="Наталья">
      <formula>NOT(ISERROR(SEARCH("Наталья",B92)))</formula>
    </cfRule>
    <cfRule type="containsText" dxfId="221" priority="116" stopIfTrue="1" operator="containsText" text="Евгения">
      <formula>NOT(ISERROR(SEARCH("Евгения",B92)))</formula>
    </cfRule>
    <cfRule type="containsText" dxfId="220" priority="117" stopIfTrue="1" operator="containsText" text="Ольга">
      <formula>NOT(ISERROR(SEARCH("Ольга",B92)))</formula>
    </cfRule>
  </conditionalFormatting>
  <conditionalFormatting sqref="B95">
    <cfRule type="containsText" dxfId="219" priority="112" stopIfTrue="1" operator="containsText" text="Наталья">
      <formula>NOT(ISERROR(SEARCH("Наталья",B95)))</formula>
    </cfRule>
    <cfRule type="containsText" dxfId="218" priority="113" stopIfTrue="1" operator="containsText" text="Евгения">
      <formula>NOT(ISERROR(SEARCH("Евгения",B95)))</formula>
    </cfRule>
    <cfRule type="containsText" dxfId="217" priority="114" stopIfTrue="1" operator="containsText" text="Ольга">
      <formula>NOT(ISERROR(SEARCH("Ольга",B95)))</formula>
    </cfRule>
  </conditionalFormatting>
  <conditionalFormatting sqref="B87">
    <cfRule type="containsText" dxfId="216" priority="109" stopIfTrue="1" operator="containsText" text="Наталья">
      <formula>NOT(ISERROR(SEARCH("Наталья",B87)))</formula>
    </cfRule>
    <cfRule type="containsText" dxfId="215" priority="110" stopIfTrue="1" operator="containsText" text="Евгения">
      <formula>NOT(ISERROR(SEARCH("Евгения",B87)))</formula>
    </cfRule>
    <cfRule type="containsText" dxfId="214" priority="111" stopIfTrue="1" operator="containsText" text="Ольга">
      <formula>NOT(ISERROR(SEARCH("Ольга",B87)))</formula>
    </cfRule>
  </conditionalFormatting>
  <conditionalFormatting sqref="B90">
    <cfRule type="containsText" dxfId="213" priority="106" stopIfTrue="1" operator="containsText" text="Наталья">
      <formula>NOT(ISERROR(SEARCH("Наталья",B90)))</formula>
    </cfRule>
    <cfRule type="containsText" dxfId="212" priority="107" stopIfTrue="1" operator="containsText" text="Евгения">
      <formula>NOT(ISERROR(SEARCH("Евгения",B90)))</formula>
    </cfRule>
    <cfRule type="containsText" dxfId="211" priority="108" stopIfTrue="1" operator="containsText" text="Ольга">
      <formula>NOT(ISERROR(SEARCH("Ольга",B90)))</formula>
    </cfRule>
  </conditionalFormatting>
  <conditionalFormatting sqref="B93">
    <cfRule type="containsText" dxfId="210" priority="103" stopIfTrue="1" operator="containsText" text="Наталья">
      <formula>NOT(ISERROR(SEARCH("Наталья",B93)))</formula>
    </cfRule>
    <cfRule type="containsText" dxfId="209" priority="104" stopIfTrue="1" operator="containsText" text="Евгения">
      <formula>NOT(ISERROR(SEARCH("Евгения",B93)))</formula>
    </cfRule>
    <cfRule type="containsText" dxfId="208" priority="105" stopIfTrue="1" operator="containsText" text="Ольга">
      <formula>NOT(ISERROR(SEARCH("Ольга",B93)))</formula>
    </cfRule>
  </conditionalFormatting>
  <conditionalFormatting sqref="D85:D96 F85:F96 H85:H96 J85:N96">
    <cfRule type="cellIs" dxfId="207" priority="102" stopIfTrue="1" operator="lessThanOrEqual">
      <formula>0</formula>
    </cfRule>
  </conditionalFormatting>
  <conditionalFormatting sqref="F85:F96 H85:H96 D85:D96 J85:N96">
    <cfRule type="cellIs" dxfId="206" priority="101" stopIfTrue="1" operator="greaterThanOrEqual">
      <formula>200</formula>
    </cfRule>
  </conditionalFormatting>
  <conditionalFormatting sqref="C85:N96">
    <cfRule type="cellIs" dxfId="205" priority="99" stopIfTrue="1" operator="lessThan">
      <formula>200</formula>
    </cfRule>
    <cfRule type="cellIs" dxfId="204" priority="100" stopIfTrue="1" operator="greaterThanOrEqual">
      <formula>200</formula>
    </cfRule>
  </conditionalFormatting>
  <conditionalFormatting sqref="B85 B96 B88">
    <cfRule type="containsText" dxfId="203" priority="96" stopIfTrue="1" operator="containsText" text="Наталья">
      <formula>NOT(ISERROR(SEARCH("Наталья",B85)))</formula>
    </cfRule>
    <cfRule type="containsText" dxfId="202" priority="97" stopIfTrue="1" operator="containsText" text="Евгения">
      <formula>NOT(ISERROR(SEARCH("Евгения",B85)))</formula>
    </cfRule>
    <cfRule type="containsText" dxfId="201" priority="98" stopIfTrue="1" operator="containsText" text="Ольга">
      <formula>NOT(ISERROR(SEARCH("Ольга",B85)))</formula>
    </cfRule>
  </conditionalFormatting>
  <conditionalFormatting sqref="B91">
    <cfRule type="containsText" dxfId="200" priority="93" stopIfTrue="1" operator="containsText" text="Наталья">
      <formula>NOT(ISERROR(SEARCH("Наталья",B91)))</formula>
    </cfRule>
    <cfRule type="containsText" dxfId="199" priority="94" stopIfTrue="1" operator="containsText" text="Евгения">
      <formula>NOT(ISERROR(SEARCH("Евгения",B91)))</formula>
    </cfRule>
    <cfRule type="containsText" dxfId="198" priority="95" stopIfTrue="1" operator="containsText" text="Ольга">
      <formula>NOT(ISERROR(SEARCH("Ольга",B91)))</formula>
    </cfRule>
  </conditionalFormatting>
  <conditionalFormatting sqref="B94">
    <cfRule type="containsText" dxfId="197" priority="90" stopIfTrue="1" operator="containsText" text="Наталья">
      <formula>NOT(ISERROR(SEARCH("Наталья",B94)))</formula>
    </cfRule>
    <cfRule type="containsText" dxfId="196" priority="91" stopIfTrue="1" operator="containsText" text="Евгения">
      <formula>NOT(ISERROR(SEARCH("Евгения",B94)))</formula>
    </cfRule>
    <cfRule type="containsText" dxfId="195" priority="92" stopIfTrue="1" operator="containsText" text="Ольга">
      <formula>NOT(ISERROR(SEARCH("Ольга",B94)))</formula>
    </cfRule>
  </conditionalFormatting>
  <conditionalFormatting sqref="B86">
    <cfRule type="containsText" dxfId="194" priority="87" stopIfTrue="1" operator="containsText" text="Наталья">
      <formula>NOT(ISERROR(SEARCH("Наталья",B86)))</formula>
    </cfRule>
    <cfRule type="containsText" dxfId="193" priority="88" stopIfTrue="1" operator="containsText" text="Евгения">
      <formula>NOT(ISERROR(SEARCH("Евгения",B86)))</formula>
    </cfRule>
    <cfRule type="containsText" dxfId="192" priority="89" stopIfTrue="1" operator="containsText" text="Ольга">
      <formula>NOT(ISERROR(SEARCH("Ольга",B86)))</formula>
    </cfRule>
  </conditionalFormatting>
  <conditionalFormatting sqref="B89">
    <cfRule type="containsText" dxfId="191" priority="84" stopIfTrue="1" operator="containsText" text="Наталья">
      <formula>NOT(ISERROR(SEARCH("Наталья",B89)))</formula>
    </cfRule>
    <cfRule type="containsText" dxfId="190" priority="85" stopIfTrue="1" operator="containsText" text="Евгения">
      <formula>NOT(ISERROR(SEARCH("Евгения",B89)))</formula>
    </cfRule>
    <cfRule type="containsText" dxfId="189" priority="86" stopIfTrue="1" operator="containsText" text="Ольга">
      <formula>NOT(ISERROR(SEARCH("Ольга",B89)))</formula>
    </cfRule>
  </conditionalFormatting>
  <conditionalFormatting sqref="B92">
    <cfRule type="containsText" dxfId="188" priority="81" stopIfTrue="1" operator="containsText" text="Наталья">
      <formula>NOT(ISERROR(SEARCH("Наталья",B92)))</formula>
    </cfRule>
    <cfRule type="containsText" dxfId="187" priority="82" stopIfTrue="1" operator="containsText" text="Евгения">
      <formula>NOT(ISERROR(SEARCH("Евгения",B92)))</formula>
    </cfRule>
    <cfRule type="containsText" dxfId="186" priority="83" stopIfTrue="1" operator="containsText" text="Ольга">
      <formula>NOT(ISERROR(SEARCH("Ольга",B92)))</formula>
    </cfRule>
  </conditionalFormatting>
  <conditionalFormatting sqref="B95">
    <cfRule type="containsText" dxfId="185" priority="78" stopIfTrue="1" operator="containsText" text="Наталья">
      <formula>NOT(ISERROR(SEARCH("Наталья",B95)))</formula>
    </cfRule>
    <cfRule type="containsText" dxfId="184" priority="79" stopIfTrue="1" operator="containsText" text="Евгения">
      <formula>NOT(ISERROR(SEARCH("Евгения",B95)))</formula>
    </cfRule>
    <cfRule type="containsText" dxfId="183" priority="80" stopIfTrue="1" operator="containsText" text="Ольга">
      <formula>NOT(ISERROR(SEARCH("Ольга",B95)))</formula>
    </cfRule>
  </conditionalFormatting>
  <conditionalFormatting sqref="B87">
    <cfRule type="containsText" dxfId="182" priority="75" stopIfTrue="1" operator="containsText" text="Наталья">
      <formula>NOT(ISERROR(SEARCH("Наталья",B87)))</formula>
    </cfRule>
    <cfRule type="containsText" dxfId="181" priority="76" stopIfTrue="1" operator="containsText" text="Евгения">
      <formula>NOT(ISERROR(SEARCH("Евгения",B87)))</formula>
    </cfRule>
    <cfRule type="containsText" dxfId="180" priority="77" stopIfTrue="1" operator="containsText" text="Ольга">
      <formula>NOT(ISERROR(SEARCH("Ольга",B87)))</formula>
    </cfRule>
  </conditionalFormatting>
  <conditionalFormatting sqref="B90">
    <cfRule type="containsText" dxfId="179" priority="72" stopIfTrue="1" operator="containsText" text="Наталья">
      <formula>NOT(ISERROR(SEARCH("Наталья",B90)))</formula>
    </cfRule>
    <cfRule type="containsText" dxfId="178" priority="73" stopIfTrue="1" operator="containsText" text="Евгения">
      <formula>NOT(ISERROR(SEARCH("Евгения",B90)))</formula>
    </cfRule>
    <cfRule type="containsText" dxfId="177" priority="74" stopIfTrue="1" operator="containsText" text="Ольга">
      <formula>NOT(ISERROR(SEARCH("Ольга",B90)))</formula>
    </cfRule>
  </conditionalFormatting>
  <conditionalFormatting sqref="B93">
    <cfRule type="containsText" dxfId="176" priority="69" stopIfTrue="1" operator="containsText" text="Наталья">
      <formula>NOT(ISERROR(SEARCH("Наталья",B93)))</formula>
    </cfRule>
    <cfRule type="containsText" dxfId="175" priority="70" stopIfTrue="1" operator="containsText" text="Евгения">
      <formula>NOT(ISERROR(SEARCH("Евгения",B93)))</formula>
    </cfRule>
    <cfRule type="containsText" dxfId="174" priority="71" stopIfTrue="1" operator="containsText" text="Ольга">
      <formula>NOT(ISERROR(SEARCH("Ольга",B93)))</formula>
    </cfRule>
  </conditionalFormatting>
  <conditionalFormatting sqref="D85:D96 F85:F96 H85:H96 J85:N96">
    <cfRule type="cellIs" dxfId="173" priority="68" stopIfTrue="1" operator="lessThanOrEqual">
      <formula>0</formula>
    </cfRule>
  </conditionalFormatting>
  <conditionalFormatting sqref="F85:F96 H85:H96 D85:D96 J85:N96">
    <cfRule type="cellIs" dxfId="172" priority="67" stopIfTrue="1" operator="greaterThanOrEqual">
      <formula>200</formula>
    </cfRule>
  </conditionalFormatting>
  <conditionalFormatting sqref="C85:N96">
    <cfRule type="cellIs" dxfId="171" priority="65" stopIfTrue="1" operator="lessThan">
      <formula>200</formula>
    </cfRule>
    <cfRule type="cellIs" dxfId="170" priority="66" stopIfTrue="1" operator="greaterThanOrEqual">
      <formula>200</formula>
    </cfRule>
  </conditionalFormatting>
  <conditionalFormatting sqref="B85 B96 B88">
    <cfRule type="containsText" dxfId="169" priority="62" stopIfTrue="1" operator="containsText" text="Наталья">
      <formula>NOT(ISERROR(SEARCH("Наталья",B85)))</formula>
    </cfRule>
    <cfRule type="containsText" dxfId="168" priority="63" stopIfTrue="1" operator="containsText" text="Евгения">
      <formula>NOT(ISERROR(SEARCH("Евгения",B85)))</formula>
    </cfRule>
    <cfRule type="containsText" dxfId="167" priority="64" stopIfTrue="1" operator="containsText" text="Ольга">
      <formula>NOT(ISERROR(SEARCH("Ольга",B85)))</formula>
    </cfRule>
  </conditionalFormatting>
  <conditionalFormatting sqref="B91">
    <cfRule type="containsText" dxfId="166" priority="59" stopIfTrue="1" operator="containsText" text="Наталья">
      <formula>NOT(ISERROR(SEARCH("Наталья",B91)))</formula>
    </cfRule>
    <cfRule type="containsText" dxfId="165" priority="60" stopIfTrue="1" operator="containsText" text="Евгения">
      <formula>NOT(ISERROR(SEARCH("Евгения",B91)))</formula>
    </cfRule>
    <cfRule type="containsText" dxfId="164" priority="61" stopIfTrue="1" operator="containsText" text="Ольга">
      <formula>NOT(ISERROR(SEARCH("Ольга",B91)))</formula>
    </cfRule>
  </conditionalFormatting>
  <conditionalFormatting sqref="B94">
    <cfRule type="containsText" dxfId="163" priority="56" stopIfTrue="1" operator="containsText" text="Наталья">
      <formula>NOT(ISERROR(SEARCH("Наталья",B94)))</formula>
    </cfRule>
    <cfRule type="containsText" dxfId="162" priority="57" stopIfTrue="1" operator="containsText" text="Евгения">
      <formula>NOT(ISERROR(SEARCH("Евгения",B94)))</formula>
    </cfRule>
    <cfRule type="containsText" dxfId="161" priority="58" stopIfTrue="1" operator="containsText" text="Ольга">
      <formula>NOT(ISERROR(SEARCH("Ольга",B94)))</formula>
    </cfRule>
  </conditionalFormatting>
  <conditionalFormatting sqref="B86">
    <cfRule type="containsText" dxfId="160" priority="53" stopIfTrue="1" operator="containsText" text="Наталья">
      <formula>NOT(ISERROR(SEARCH("Наталья",B86)))</formula>
    </cfRule>
    <cfRule type="containsText" dxfId="159" priority="54" stopIfTrue="1" operator="containsText" text="Евгения">
      <formula>NOT(ISERROR(SEARCH("Евгения",B86)))</formula>
    </cfRule>
    <cfRule type="containsText" dxfId="158" priority="55" stopIfTrue="1" operator="containsText" text="Ольга">
      <formula>NOT(ISERROR(SEARCH("Ольга",B86)))</formula>
    </cfRule>
  </conditionalFormatting>
  <conditionalFormatting sqref="B89">
    <cfRule type="containsText" dxfId="157" priority="50" stopIfTrue="1" operator="containsText" text="Наталья">
      <formula>NOT(ISERROR(SEARCH("Наталья",B89)))</formula>
    </cfRule>
    <cfRule type="containsText" dxfId="156" priority="51" stopIfTrue="1" operator="containsText" text="Евгения">
      <formula>NOT(ISERROR(SEARCH("Евгения",B89)))</formula>
    </cfRule>
    <cfRule type="containsText" dxfId="155" priority="52" stopIfTrue="1" operator="containsText" text="Ольга">
      <formula>NOT(ISERROR(SEARCH("Ольга",B89)))</formula>
    </cfRule>
  </conditionalFormatting>
  <conditionalFormatting sqref="B92">
    <cfRule type="containsText" dxfId="154" priority="47" stopIfTrue="1" operator="containsText" text="Наталья">
      <formula>NOT(ISERROR(SEARCH("Наталья",B92)))</formula>
    </cfRule>
    <cfRule type="containsText" dxfId="153" priority="48" stopIfTrue="1" operator="containsText" text="Евгения">
      <formula>NOT(ISERROR(SEARCH("Евгения",B92)))</formula>
    </cfRule>
    <cfRule type="containsText" dxfId="152" priority="49" stopIfTrue="1" operator="containsText" text="Ольга">
      <formula>NOT(ISERROR(SEARCH("Ольга",B92)))</formula>
    </cfRule>
  </conditionalFormatting>
  <conditionalFormatting sqref="B95">
    <cfRule type="containsText" dxfId="151" priority="44" stopIfTrue="1" operator="containsText" text="Наталья">
      <formula>NOT(ISERROR(SEARCH("Наталья",B95)))</formula>
    </cfRule>
    <cfRule type="containsText" dxfId="150" priority="45" stopIfTrue="1" operator="containsText" text="Евгения">
      <formula>NOT(ISERROR(SEARCH("Евгения",B95)))</formula>
    </cfRule>
    <cfRule type="containsText" dxfId="149" priority="46" stopIfTrue="1" operator="containsText" text="Ольга">
      <formula>NOT(ISERROR(SEARCH("Ольга",B95)))</formula>
    </cfRule>
  </conditionalFormatting>
  <conditionalFormatting sqref="B87">
    <cfRule type="containsText" dxfId="148" priority="41" stopIfTrue="1" operator="containsText" text="Наталья">
      <formula>NOT(ISERROR(SEARCH("Наталья",B87)))</formula>
    </cfRule>
    <cfRule type="containsText" dxfId="147" priority="42" stopIfTrue="1" operator="containsText" text="Евгения">
      <formula>NOT(ISERROR(SEARCH("Евгения",B87)))</formula>
    </cfRule>
    <cfRule type="containsText" dxfId="146" priority="43" stopIfTrue="1" operator="containsText" text="Ольга">
      <formula>NOT(ISERROR(SEARCH("Ольга",B87)))</formula>
    </cfRule>
  </conditionalFormatting>
  <conditionalFormatting sqref="B90">
    <cfRule type="containsText" dxfId="145" priority="38" stopIfTrue="1" operator="containsText" text="Наталья">
      <formula>NOT(ISERROR(SEARCH("Наталья",B90)))</formula>
    </cfRule>
    <cfRule type="containsText" dxfId="144" priority="39" stopIfTrue="1" operator="containsText" text="Евгения">
      <formula>NOT(ISERROR(SEARCH("Евгения",B90)))</formula>
    </cfRule>
    <cfRule type="containsText" dxfId="143" priority="40" stopIfTrue="1" operator="containsText" text="Ольга">
      <formula>NOT(ISERROR(SEARCH("Ольга",B90)))</formula>
    </cfRule>
  </conditionalFormatting>
  <conditionalFormatting sqref="B93">
    <cfRule type="containsText" dxfId="142" priority="35" stopIfTrue="1" operator="containsText" text="Наталья">
      <formula>NOT(ISERROR(SEARCH("Наталья",B93)))</formula>
    </cfRule>
    <cfRule type="containsText" dxfId="141" priority="36" stopIfTrue="1" operator="containsText" text="Евгения">
      <formula>NOT(ISERROR(SEARCH("Евгения",B93)))</formula>
    </cfRule>
    <cfRule type="containsText" dxfId="140" priority="37" stopIfTrue="1" operator="containsText" text="Ольга">
      <formula>NOT(ISERROR(SEARCH("Ольга",B93)))</formula>
    </cfRule>
  </conditionalFormatting>
  <conditionalFormatting sqref="D85:D96 F85:F96 H85:H96 J85:N96">
    <cfRule type="cellIs" dxfId="139" priority="34" stopIfTrue="1" operator="lessThanOrEqual">
      <formula>0</formula>
    </cfRule>
  </conditionalFormatting>
  <conditionalFormatting sqref="F85:F96 H85:H96 D85:D96 J85:N96">
    <cfRule type="cellIs" dxfId="138" priority="33" stopIfTrue="1" operator="greaterThanOrEqual">
      <formula>200</formula>
    </cfRule>
  </conditionalFormatting>
  <conditionalFormatting sqref="C85:N96">
    <cfRule type="cellIs" dxfId="137" priority="31" stopIfTrue="1" operator="lessThan">
      <formula>200</formula>
    </cfRule>
    <cfRule type="cellIs" dxfId="136" priority="32" stopIfTrue="1" operator="greaterThanOrEqual">
      <formula>200</formula>
    </cfRule>
  </conditionalFormatting>
  <conditionalFormatting sqref="B85 B96 B88">
    <cfRule type="containsText" dxfId="135" priority="28" stopIfTrue="1" operator="containsText" text="Наталья">
      <formula>NOT(ISERROR(SEARCH("Наталья",B85)))</formula>
    </cfRule>
    <cfRule type="containsText" dxfId="134" priority="29" stopIfTrue="1" operator="containsText" text="Евгения">
      <formula>NOT(ISERROR(SEARCH("Евгения",B85)))</formula>
    </cfRule>
    <cfRule type="containsText" dxfId="133" priority="30" stopIfTrue="1" operator="containsText" text="Ольга">
      <formula>NOT(ISERROR(SEARCH("Ольга",B85)))</formula>
    </cfRule>
  </conditionalFormatting>
  <conditionalFormatting sqref="B91">
    <cfRule type="containsText" dxfId="132" priority="25" stopIfTrue="1" operator="containsText" text="Наталья">
      <formula>NOT(ISERROR(SEARCH("Наталья",B91)))</formula>
    </cfRule>
    <cfRule type="containsText" dxfId="131" priority="26" stopIfTrue="1" operator="containsText" text="Евгения">
      <formula>NOT(ISERROR(SEARCH("Евгения",B91)))</formula>
    </cfRule>
    <cfRule type="containsText" dxfId="130" priority="27" stopIfTrue="1" operator="containsText" text="Ольга">
      <formula>NOT(ISERROR(SEARCH("Ольга",B91)))</formula>
    </cfRule>
  </conditionalFormatting>
  <conditionalFormatting sqref="B94">
    <cfRule type="containsText" dxfId="129" priority="22" stopIfTrue="1" operator="containsText" text="Наталья">
      <formula>NOT(ISERROR(SEARCH("Наталья",B94)))</formula>
    </cfRule>
    <cfRule type="containsText" dxfId="128" priority="23" stopIfTrue="1" operator="containsText" text="Евгения">
      <formula>NOT(ISERROR(SEARCH("Евгения",B94)))</formula>
    </cfRule>
    <cfRule type="containsText" dxfId="127" priority="24" stopIfTrue="1" operator="containsText" text="Ольга">
      <formula>NOT(ISERROR(SEARCH("Ольга",B94)))</formula>
    </cfRule>
  </conditionalFormatting>
  <conditionalFormatting sqref="B86">
    <cfRule type="containsText" dxfId="126" priority="19" stopIfTrue="1" operator="containsText" text="Наталья">
      <formula>NOT(ISERROR(SEARCH("Наталья",B86)))</formula>
    </cfRule>
    <cfRule type="containsText" dxfId="125" priority="20" stopIfTrue="1" operator="containsText" text="Евгения">
      <formula>NOT(ISERROR(SEARCH("Евгения",B86)))</formula>
    </cfRule>
    <cfRule type="containsText" dxfId="124" priority="21" stopIfTrue="1" operator="containsText" text="Ольга">
      <formula>NOT(ISERROR(SEARCH("Ольга",B86)))</formula>
    </cfRule>
  </conditionalFormatting>
  <conditionalFormatting sqref="B89">
    <cfRule type="containsText" dxfId="123" priority="16" stopIfTrue="1" operator="containsText" text="Наталья">
      <formula>NOT(ISERROR(SEARCH("Наталья",B89)))</formula>
    </cfRule>
    <cfRule type="containsText" dxfId="122" priority="17" stopIfTrue="1" operator="containsText" text="Евгения">
      <formula>NOT(ISERROR(SEARCH("Евгения",B89)))</formula>
    </cfRule>
    <cfRule type="containsText" dxfId="121" priority="18" stopIfTrue="1" operator="containsText" text="Ольга">
      <formula>NOT(ISERROR(SEARCH("Ольга",B89)))</formula>
    </cfRule>
  </conditionalFormatting>
  <conditionalFormatting sqref="B92">
    <cfRule type="containsText" dxfId="120" priority="13" stopIfTrue="1" operator="containsText" text="Наталья">
      <formula>NOT(ISERROR(SEARCH("Наталья",B92)))</formula>
    </cfRule>
    <cfRule type="containsText" dxfId="119" priority="14" stopIfTrue="1" operator="containsText" text="Евгения">
      <formula>NOT(ISERROR(SEARCH("Евгения",B92)))</formula>
    </cfRule>
    <cfRule type="containsText" dxfId="118" priority="15" stopIfTrue="1" operator="containsText" text="Ольга">
      <formula>NOT(ISERROR(SEARCH("Ольга",B92)))</formula>
    </cfRule>
  </conditionalFormatting>
  <conditionalFormatting sqref="B95">
    <cfRule type="containsText" dxfId="117" priority="10" stopIfTrue="1" operator="containsText" text="Наталья">
      <formula>NOT(ISERROR(SEARCH("Наталья",B95)))</formula>
    </cfRule>
    <cfRule type="containsText" dxfId="116" priority="11" stopIfTrue="1" operator="containsText" text="Евгения">
      <formula>NOT(ISERROR(SEARCH("Евгения",B95)))</formula>
    </cfRule>
    <cfRule type="containsText" dxfId="115" priority="12" stopIfTrue="1" operator="containsText" text="Ольга">
      <formula>NOT(ISERROR(SEARCH("Ольга",B95)))</formula>
    </cfRule>
  </conditionalFormatting>
  <conditionalFormatting sqref="B87">
    <cfRule type="containsText" dxfId="114" priority="7" stopIfTrue="1" operator="containsText" text="Наталья">
      <formula>NOT(ISERROR(SEARCH("Наталья",B87)))</formula>
    </cfRule>
    <cfRule type="containsText" dxfId="113" priority="8" stopIfTrue="1" operator="containsText" text="Евгения">
      <formula>NOT(ISERROR(SEARCH("Евгения",B87)))</formula>
    </cfRule>
    <cfRule type="containsText" dxfId="112" priority="9" stopIfTrue="1" operator="containsText" text="Ольга">
      <formula>NOT(ISERROR(SEARCH("Ольга",B87)))</formula>
    </cfRule>
  </conditionalFormatting>
  <conditionalFormatting sqref="B90">
    <cfRule type="containsText" dxfId="111" priority="4" stopIfTrue="1" operator="containsText" text="Наталья">
      <formula>NOT(ISERROR(SEARCH("Наталья",B90)))</formula>
    </cfRule>
    <cfRule type="containsText" dxfId="110" priority="5" stopIfTrue="1" operator="containsText" text="Евгения">
      <formula>NOT(ISERROR(SEARCH("Евгения",B90)))</formula>
    </cfRule>
    <cfRule type="containsText" dxfId="109" priority="6" stopIfTrue="1" operator="containsText" text="Ольга">
      <formula>NOT(ISERROR(SEARCH("Ольга",B90)))</formula>
    </cfRule>
  </conditionalFormatting>
  <conditionalFormatting sqref="B93">
    <cfRule type="containsText" dxfId="108" priority="1" stopIfTrue="1" operator="containsText" text="Наталья">
      <formula>NOT(ISERROR(SEARCH("Наталья",B93)))</formula>
    </cfRule>
    <cfRule type="containsText" dxfId="107" priority="2" stopIfTrue="1" operator="containsText" text="Евгения">
      <formula>NOT(ISERROR(SEARCH("Евгения",B93)))</formula>
    </cfRule>
    <cfRule type="containsText" dxfId="106" priority="3" stopIfTrue="1" operator="containsText" text="Ольга">
      <formula>NOT(ISERROR(SEARCH("Ольга",B93)))</formula>
    </cfRule>
  </conditionalFormatting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X29"/>
  <sheetViews>
    <sheetView workbookViewId="0">
      <selection activeCell="O18" sqref="O18"/>
    </sheetView>
  </sheetViews>
  <sheetFormatPr defaultRowHeight="12.75" x14ac:dyDescent="0.2"/>
  <cols>
    <col min="1" max="1" width="4.42578125" bestFit="1" customWidth="1"/>
    <col min="2" max="2" width="32.7109375" customWidth="1"/>
    <col min="4" max="4" width="11.140625" bestFit="1" customWidth="1"/>
    <col min="6" max="6" width="10.7109375" bestFit="1" customWidth="1"/>
    <col min="12" max="12" width="12.7109375" bestFit="1" customWidth="1"/>
    <col min="13" max="13" width="11.42578125" bestFit="1" customWidth="1"/>
    <col min="14" max="14" width="20.28515625" customWidth="1"/>
  </cols>
  <sheetData>
    <row r="1" spans="1:24" ht="22.5" x14ac:dyDescent="0.2">
      <c r="A1" s="1925" t="s">
        <v>623</v>
      </c>
      <c r="B1" s="1925"/>
      <c r="C1" s="1925"/>
      <c r="D1" s="1925"/>
      <c r="E1" s="1925"/>
      <c r="F1" s="1925"/>
      <c r="G1" s="1925"/>
      <c r="H1" s="1925"/>
      <c r="I1" s="1925"/>
      <c r="J1" s="1925"/>
      <c r="K1" s="1925"/>
      <c r="L1" s="1925"/>
      <c r="M1" s="1925"/>
    </row>
    <row r="2" spans="1:24" ht="22.5" x14ac:dyDescent="0.2">
      <c r="A2" s="1925" t="s">
        <v>624</v>
      </c>
      <c r="B2" s="1925"/>
      <c r="C2" s="1925"/>
      <c r="D2" s="1925"/>
      <c r="E2" s="1925"/>
      <c r="F2" s="1925"/>
      <c r="G2" s="1925"/>
      <c r="H2" s="1925"/>
      <c r="I2" s="1925"/>
      <c r="J2" s="1925"/>
      <c r="K2" s="1925"/>
      <c r="L2" s="1925"/>
      <c r="M2" s="1925"/>
    </row>
    <row r="3" spans="1:24" ht="21.75" thickBot="1" x14ac:dyDescent="0.25">
      <c r="A3" s="1926"/>
      <c r="B3" s="1926"/>
      <c r="C3" s="1926"/>
      <c r="D3" s="1926"/>
      <c r="E3" s="1926"/>
      <c r="F3" s="1926"/>
      <c r="G3" s="1926"/>
      <c r="H3" s="1926"/>
      <c r="I3" s="1926"/>
      <c r="J3" s="1926"/>
      <c r="K3" s="1926"/>
      <c r="L3" s="1926"/>
      <c r="M3" s="1926"/>
      <c r="N3" s="2"/>
      <c r="O3" s="1378"/>
      <c r="S3" s="899"/>
    </row>
    <row r="4" spans="1:24" ht="16.5" thickBot="1" x14ac:dyDescent="0.25">
      <c r="A4" s="1379" t="s">
        <v>625</v>
      </c>
      <c r="B4" s="1380" t="s">
        <v>626</v>
      </c>
      <c r="C4" s="1380" t="s">
        <v>627</v>
      </c>
      <c r="D4" s="1380" t="s">
        <v>628</v>
      </c>
      <c r="E4" s="1380" t="s">
        <v>1</v>
      </c>
      <c r="F4" s="1380" t="s">
        <v>2</v>
      </c>
      <c r="G4" s="1380" t="s">
        <v>3</v>
      </c>
      <c r="H4" s="1380" t="s">
        <v>6</v>
      </c>
      <c r="I4" s="1380" t="s">
        <v>222</v>
      </c>
      <c r="J4" s="1380" t="s">
        <v>223</v>
      </c>
      <c r="K4" s="1380" t="s">
        <v>620</v>
      </c>
      <c r="L4" s="1380" t="s">
        <v>629</v>
      </c>
      <c r="M4" s="1381" t="s">
        <v>0</v>
      </c>
      <c r="N4" s="90"/>
      <c r="O4" s="1382"/>
      <c r="S4" s="899"/>
    </row>
    <row r="5" spans="1:24" ht="18" x14ac:dyDescent="0.25">
      <c r="A5" s="1383">
        <v>1</v>
      </c>
      <c r="B5" s="1384" t="s">
        <v>34</v>
      </c>
      <c r="C5" s="1385">
        <v>5</v>
      </c>
      <c r="D5" s="1385">
        <v>1</v>
      </c>
      <c r="E5" s="1386">
        <v>173</v>
      </c>
      <c r="F5" s="1387">
        <v>213</v>
      </c>
      <c r="G5" s="1388">
        <v>188</v>
      </c>
      <c r="H5" s="1386">
        <v>202</v>
      </c>
      <c r="I5" s="1386">
        <v>170</v>
      </c>
      <c r="J5" s="1386">
        <v>183</v>
      </c>
      <c r="K5" s="1389">
        <f t="shared" ref="K5:K12" si="0">SUM(E5:J5)</f>
        <v>1129</v>
      </c>
      <c r="L5" s="1390">
        <f t="shared" ref="L5:L22" si="1">MAX(E5:J5)</f>
        <v>213</v>
      </c>
      <c r="M5" s="1391">
        <f t="shared" ref="M5:M22" si="2">ROUND(K5/6,1)</f>
        <v>188.2</v>
      </c>
      <c r="N5" s="825"/>
      <c r="O5" s="1392"/>
      <c r="U5" s="899"/>
      <c r="V5" s="899"/>
      <c r="W5" s="899"/>
    </row>
    <row r="6" spans="1:24" ht="18" x14ac:dyDescent="0.25">
      <c r="A6" s="1393">
        <v>2</v>
      </c>
      <c r="B6" s="1384" t="s">
        <v>481</v>
      </c>
      <c r="C6" s="1394">
        <v>2</v>
      </c>
      <c r="D6" s="1394">
        <v>1</v>
      </c>
      <c r="E6" s="1395">
        <v>184</v>
      </c>
      <c r="F6" s="1396">
        <v>180</v>
      </c>
      <c r="G6" s="1395">
        <v>198</v>
      </c>
      <c r="H6" s="1395">
        <v>157</v>
      </c>
      <c r="I6" s="1397">
        <v>229</v>
      </c>
      <c r="J6" s="1386">
        <v>177</v>
      </c>
      <c r="K6" s="1398">
        <f t="shared" si="0"/>
        <v>1125</v>
      </c>
      <c r="L6" s="1390">
        <f t="shared" si="1"/>
        <v>229</v>
      </c>
      <c r="M6" s="1391">
        <f t="shared" si="2"/>
        <v>187.5</v>
      </c>
      <c r="N6" s="825"/>
      <c r="O6" s="1392"/>
      <c r="U6" s="899"/>
      <c r="V6" s="899"/>
      <c r="W6" s="899"/>
    </row>
    <row r="7" spans="1:24" ht="18" x14ac:dyDescent="0.25">
      <c r="A7" s="1383">
        <v>3</v>
      </c>
      <c r="B7" s="1384" t="s">
        <v>13</v>
      </c>
      <c r="C7" s="1394">
        <v>3</v>
      </c>
      <c r="D7" s="1394">
        <v>2</v>
      </c>
      <c r="E7" s="1395">
        <v>215</v>
      </c>
      <c r="F7" s="1396">
        <v>175</v>
      </c>
      <c r="G7" s="1399">
        <v>170</v>
      </c>
      <c r="H7" s="1395">
        <v>187</v>
      </c>
      <c r="I7" s="1400">
        <v>166</v>
      </c>
      <c r="J7" s="1400">
        <v>170</v>
      </c>
      <c r="K7" s="1398">
        <f t="shared" si="0"/>
        <v>1083</v>
      </c>
      <c r="L7" s="1390">
        <f t="shared" si="1"/>
        <v>215</v>
      </c>
      <c r="M7" s="1391">
        <f t="shared" si="2"/>
        <v>180.5</v>
      </c>
      <c r="N7" s="825"/>
      <c r="O7" s="1392"/>
      <c r="S7" s="899"/>
      <c r="T7" s="899"/>
    </row>
    <row r="8" spans="1:24" s="1405" customFormat="1" ht="18" x14ac:dyDescent="0.25">
      <c r="A8" s="1401">
        <v>4</v>
      </c>
      <c r="B8" s="1402" t="s">
        <v>472</v>
      </c>
      <c r="C8" s="1394">
        <v>1</v>
      </c>
      <c r="D8" s="1394">
        <v>1</v>
      </c>
      <c r="E8" s="1395">
        <v>167</v>
      </c>
      <c r="F8" s="1396">
        <v>226</v>
      </c>
      <c r="G8" s="1399">
        <v>184</v>
      </c>
      <c r="H8" s="1395">
        <v>138</v>
      </c>
      <c r="I8" s="1400">
        <v>158</v>
      </c>
      <c r="J8" s="1400">
        <v>194</v>
      </c>
      <c r="K8" s="1398">
        <f t="shared" si="0"/>
        <v>1067</v>
      </c>
      <c r="L8" s="1390">
        <f t="shared" si="1"/>
        <v>226</v>
      </c>
      <c r="M8" s="1391">
        <f t="shared" si="2"/>
        <v>177.8</v>
      </c>
      <c r="N8" s="1403"/>
      <c r="O8" s="1404"/>
      <c r="S8" s="1406"/>
      <c r="T8" s="1406"/>
    </row>
    <row r="9" spans="1:24" ht="18" x14ac:dyDescent="0.25">
      <c r="A9" s="1407">
        <v>5</v>
      </c>
      <c r="B9" s="1384" t="s">
        <v>25</v>
      </c>
      <c r="C9" s="1394">
        <v>1</v>
      </c>
      <c r="D9" s="1394">
        <v>1</v>
      </c>
      <c r="E9" s="1395">
        <v>144</v>
      </c>
      <c r="F9" s="1396">
        <v>194</v>
      </c>
      <c r="G9" s="1395">
        <v>173</v>
      </c>
      <c r="H9" s="1395">
        <v>197</v>
      </c>
      <c r="I9" s="1400">
        <v>194</v>
      </c>
      <c r="J9" s="1400">
        <v>133</v>
      </c>
      <c r="K9" s="1398">
        <f t="shared" si="0"/>
        <v>1035</v>
      </c>
      <c r="L9" s="1390">
        <f t="shared" si="1"/>
        <v>197</v>
      </c>
      <c r="M9" s="1391">
        <f t="shared" si="2"/>
        <v>172.5</v>
      </c>
      <c r="N9" s="825"/>
      <c r="O9" s="1392"/>
      <c r="S9" s="899"/>
    </row>
    <row r="10" spans="1:24" ht="18" x14ac:dyDescent="0.25">
      <c r="A10" s="1401">
        <v>6</v>
      </c>
      <c r="B10" s="1384" t="s">
        <v>67</v>
      </c>
      <c r="C10" s="1394">
        <v>2</v>
      </c>
      <c r="D10" s="1394">
        <v>1</v>
      </c>
      <c r="E10" s="1395">
        <v>198</v>
      </c>
      <c r="F10" s="1396">
        <v>141</v>
      </c>
      <c r="G10" s="1395">
        <v>183</v>
      </c>
      <c r="H10" s="1395">
        <v>167</v>
      </c>
      <c r="I10" s="1400">
        <v>179</v>
      </c>
      <c r="J10" s="1400">
        <v>136</v>
      </c>
      <c r="K10" s="1398">
        <f t="shared" si="0"/>
        <v>1004</v>
      </c>
      <c r="L10" s="1390">
        <f t="shared" si="1"/>
        <v>198</v>
      </c>
      <c r="M10" s="1391">
        <f t="shared" si="2"/>
        <v>167.3</v>
      </c>
      <c r="N10" s="825"/>
      <c r="O10" s="1392"/>
      <c r="S10" s="899"/>
      <c r="T10" s="899"/>
      <c r="U10" s="899"/>
      <c r="V10" s="899"/>
      <c r="W10" s="899"/>
    </row>
    <row r="11" spans="1:24" s="1405" customFormat="1" ht="18" x14ac:dyDescent="0.25">
      <c r="A11" s="1407">
        <v>7</v>
      </c>
      <c r="B11" s="1384" t="s">
        <v>47</v>
      </c>
      <c r="C11" s="1394">
        <v>4</v>
      </c>
      <c r="D11" s="1394">
        <v>2</v>
      </c>
      <c r="E11" s="1395">
        <v>178</v>
      </c>
      <c r="F11" s="1396">
        <v>178</v>
      </c>
      <c r="G11" s="1395">
        <v>165</v>
      </c>
      <c r="H11" s="1395">
        <v>157</v>
      </c>
      <c r="I11" s="1400">
        <v>164</v>
      </c>
      <c r="J11" s="1400">
        <v>148</v>
      </c>
      <c r="K11" s="1398">
        <f t="shared" si="0"/>
        <v>990</v>
      </c>
      <c r="L11" s="1390">
        <f t="shared" si="1"/>
        <v>178</v>
      </c>
      <c r="M11" s="1391">
        <f t="shared" si="2"/>
        <v>165</v>
      </c>
      <c r="N11" s="1403"/>
      <c r="O11" s="1404"/>
      <c r="R11" s="1406"/>
      <c r="S11" s="1406"/>
      <c r="T11" s="1406"/>
    </row>
    <row r="12" spans="1:24" ht="18" x14ac:dyDescent="0.25">
      <c r="A12" s="1401">
        <v>8</v>
      </c>
      <c r="B12" s="1384" t="s">
        <v>96</v>
      </c>
      <c r="C12" s="1394">
        <v>1</v>
      </c>
      <c r="D12" s="1394">
        <v>2</v>
      </c>
      <c r="E12" s="1395">
        <v>151</v>
      </c>
      <c r="F12" s="1396">
        <v>142</v>
      </c>
      <c r="G12" s="1399">
        <v>186</v>
      </c>
      <c r="H12" s="1395">
        <v>225</v>
      </c>
      <c r="I12" s="1400">
        <v>171</v>
      </c>
      <c r="J12" s="1400">
        <v>111</v>
      </c>
      <c r="K12" s="1398">
        <f t="shared" si="0"/>
        <v>986</v>
      </c>
      <c r="L12" s="1390">
        <f t="shared" si="1"/>
        <v>225</v>
      </c>
      <c r="M12" s="1391">
        <f t="shared" si="2"/>
        <v>164.3</v>
      </c>
      <c r="N12" s="825"/>
      <c r="O12" s="1392"/>
      <c r="S12" s="899"/>
    </row>
    <row r="13" spans="1:24" s="1405" customFormat="1" ht="18" x14ac:dyDescent="0.25">
      <c r="A13" s="1407">
        <v>9</v>
      </c>
      <c r="B13" s="1408" t="s">
        <v>46</v>
      </c>
      <c r="C13" s="1409">
        <v>2</v>
      </c>
      <c r="D13" s="1409">
        <v>2</v>
      </c>
      <c r="E13" s="1410">
        <v>161</v>
      </c>
      <c r="F13" s="1411">
        <v>154</v>
      </c>
      <c r="G13" s="1410">
        <v>134</v>
      </c>
      <c r="H13" s="1410">
        <v>123</v>
      </c>
      <c r="I13" s="1412">
        <v>159</v>
      </c>
      <c r="J13" s="1412">
        <v>188</v>
      </c>
      <c r="K13" s="1413">
        <f>SUM(E13:J13)+48</f>
        <v>967</v>
      </c>
      <c r="L13" s="1414">
        <f t="shared" si="1"/>
        <v>188</v>
      </c>
      <c r="M13" s="1415">
        <f t="shared" si="2"/>
        <v>161.19999999999999</v>
      </c>
      <c r="N13" s="1403"/>
      <c r="O13" s="1404"/>
      <c r="R13" s="1406"/>
      <c r="S13" s="1406"/>
      <c r="T13" s="1406"/>
    </row>
    <row r="14" spans="1:24" ht="18" x14ac:dyDescent="0.25">
      <c r="A14" s="1401">
        <v>10</v>
      </c>
      <c r="B14" s="1384" t="s">
        <v>11</v>
      </c>
      <c r="C14" s="1394">
        <v>3</v>
      </c>
      <c r="D14" s="1394">
        <v>2</v>
      </c>
      <c r="E14" s="1395">
        <v>179</v>
      </c>
      <c r="F14" s="1396">
        <v>179</v>
      </c>
      <c r="G14" s="1395">
        <v>162</v>
      </c>
      <c r="H14" s="1395">
        <v>144</v>
      </c>
      <c r="I14" s="1400">
        <v>135</v>
      </c>
      <c r="J14" s="1400">
        <v>168</v>
      </c>
      <c r="K14" s="1398">
        <f>SUM(E14:J14)</f>
        <v>967</v>
      </c>
      <c r="L14" s="1390">
        <f t="shared" si="1"/>
        <v>179</v>
      </c>
      <c r="M14" s="1391">
        <f t="shared" si="2"/>
        <v>161.19999999999999</v>
      </c>
      <c r="N14" s="825"/>
      <c r="O14" s="1392"/>
      <c r="S14" s="899"/>
      <c r="T14" s="899"/>
    </row>
    <row r="15" spans="1:24" s="1405" customFormat="1" ht="18" x14ac:dyDescent="0.25">
      <c r="A15" s="1407">
        <v>11</v>
      </c>
      <c r="B15" s="1408" t="s">
        <v>9</v>
      </c>
      <c r="C15" s="1409">
        <v>3</v>
      </c>
      <c r="D15" s="1409">
        <v>1</v>
      </c>
      <c r="E15" s="1410">
        <v>152</v>
      </c>
      <c r="F15" s="1411">
        <v>109</v>
      </c>
      <c r="G15" s="1410">
        <v>152</v>
      </c>
      <c r="H15" s="1410">
        <v>164</v>
      </c>
      <c r="I15" s="1412">
        <v>167</v>
      </c>
      <c r="J15" s="1412">
        <v>167</v>
      </c>
      <c r="K15" s="1413">
        <f>SUM(E15:J15)+48</f>
        <v>959</v>
      </c>
      <c r="L15" s="1414">
        <f t="shared" si="1"/>
        <v>167</v>
      </c>
      <c r="M15" s="1415">
        <f t="shared" si="2"/>
        <v>159.80000000000001</v>
      </c>
      <c r="N15" s="1403"/>
      <c r="O15" s="1404"/>
      <c r="R15" s="1406"/>
      <c r="S15" s="1406"/>
      <c r="T15" s="1406"/>
    </row>
    <row r="16" spans="1:24" ht="18" x14ac:dyDescent="0.25">
      <c r="A16" s="1401">
        <v>12</v>
      </c>
      <c r="B16" s="1416" t="s">
        <v>36</v>
      </c>
      <c r="C16" s="1409">
        <v>2</v>
      </c>
      <c r="D16" s="1409">
        <v>2</v>
      </c>
      <c r="E16" s="1410">
        <v>134</v>
      </c>
      <c r="F16" s="1411">
        <v>185</v>
      </c>
      <c r="G16" s="1410">
        <v>152</v>
      </c>
      <c r="H16" s="1410">
        <v>114</v>
      </c>
      <c r="I16" s="1412">
        <v>157</v>
      </c>
      <c r="J16" s="1412">
        <v>138</v>
      </c>
      <c r="K16" s="1413">
        <f>SUM(E16:J16)+48</f>
        <v>928</v>
      </c>
      <c r="L16" s="1414">
        <f t="shared" si="1"/>
        <v>185</v>
      </c>
      <c r="M16" s="1415">
        <f t="shared" si="2"/>
        <v>154.69999999999999</v>
      </c>
      <c r="N16" s="825"/>
      <c r="O16" s="1392"/>
      <c r="S16" s="899"/>
      <c r="V16" s="899"/>
      <c r="W16" s="899"/>
      <c r="X16" s="899"/>
    </row>
    <row r="17" spans="1:24" ht="18" x14ac:dyDescent="0.25">
      <c r="A17" s="1407">
        <v>13</v>
      </c>
      <c r="B17" s="1416" t="s">
        <v>138</v>
      </c>
      <c r="C17" s="1409">
        <v>5</v>
      </c>
      <c r="D17" s="1409">
        <v>2</v>
      </c>
      <c r="E17" s="1410">
        <v>137</v>
      </c>
      <c r="F17" s="1411">
        <v>136</v>
      </c>
      <c r="G17" s="1410">
        <v>169</v>
      </c>
      <c r="H17" s="1410">
        <v>141</v>
      </c>
      <c r="I17" s="1412">
        <v>141</v>
      </c>
      <c r="J17" s="1412">
        <v>154</v>
      </c>
      <c r="K17" s="1413">
        <f>SUM(E17:J17)+48</f>
        <v>926</v>
      </c>
      <c r="L17" s="1414">
        <f t="shared" si="1"/>
        <v>169</v>
      </c>
      <c r="M17" s="1415">
        <f t="shared" si="2"/>
        <v>154.30000000000001</v>
      </c>
      <c r="N17" s="825"/>
      <c r="O17" s="1392"/>
      <c r="U17" s="899"/>
      <c r="V17" s="899"/>
      <c r="W17" s="899"/>
    </row>
    <row r="18" spans="1:24" ht="18" x14ac:dyDescent="0.25">
      <c r="A18" s="1401">
        <v>14</v>
      </c>
      <c r="B18" s="1384" t="s">
        <v>51</v>
      </c>
      <c r="C18" s="1394">
        <v>3</v>
      </c>
      <c r="D18" s="1394">
        <v>1</v>
      </c>
      <c r="E18" s="1395">
        <v>156</v>
      </c>
      <c r="F18" s="1396">
        <v>137</v>
      </c>
      <c r="G18" s="1395">
        <v>172</v>
      </c>
      <c r="H18" s="1395">
        <v>135</v>
      </c>
      <c r="I18" s="1400">
        <v>152</v>
      </c>
      <c r="J18" s="1400">
        <v>144</v>
      </c>
      <c r="K18" s="1398">
        <f>SUM(E18:J18)</f>
        <v>896</v>
      </c>
      <c r="L18" s="1390">
        <f t="shared" si="1"/>
        <v>172</v>
      </c>
      <c r="M18" s="1391">
        <f t="shared" si="2"/>
        <v>149.30000000000001</v>
      </c>
      <c r="N18" s="825"/>
      <c r="O18" s="1392"/>
      <c r="S18" s="899"/>
      <c r="T18" s="899"/>
    </row>
    <row r="19" spans="1:24" s="1405" customFormat="1" ht="18" x14ac:dyDescent="0.25">
      <c r="A19" s="1407">
        <v>15</v>
      </c>
      <c r="B19" s="1384" t="s">
        <v>196</v>
      </c>
      <c r="C19" s="1394">
        <v>1</v>
      </c>
      <c r="D19" s="1394">
        <v>2</v>
      </c>
      <c r="E19" s="1395">
        <v>133</v>
      </c>
      <c r="F19" s="1396">
        <v>126</v>
      </c>
      <c r="G19" s="1399">
        <v>147</v>
      </c>
      <c r="H19" s="1395">
        <v>136</v>
      </c>
      <c r="I19" s="1400">
        <v>167</v>
      </c>
      <c r="J19" s="1400">
        <v>154</v>
      </c>
      <c r="K19" s="1398">
        <f>SUM(E19:J19)</f>
        <v>863</v>
      </c>
      <c r="L19" s="1390">
        <f t="shared" si="1"/>
        <v>167</v>
      </c>
      <c r="M19" s="1391">
        <f t="shared" si="2"/>
        <v>143.80000000000001</v>
      </c>
      <c r="N19" s="1403"/>
      <c r="O19" s="1404"/>
      <c r="S19" s="1406"/>
    </row>
    <row r="20" spans="1:24" ht="18" x14ac:dyDescent="0.25">
      <c r="A20" s="1401">
        <v>16</v>
      </c>
      <c r="B20" s="1384" t="s">
        <v>477</v>
      </c>
      <c r="C20" s="1394">
        <v>4</v>
      </c>
      <c r="D20" s="1394">
        <v>2</v>
      </c>
      <c r="E20" s="1395">
        <v>129</v>
      </c>
      <c r="F20" s="1396">
        <v>124</v>
      </c>
      <c r="G20" s="1395">
        <v>178</v>
      </c>
      <c r="H20" s="1395">
        <v>77</v>
      </c>
      <c r="I20" s="1400">
        <v>159</v>
      </c>
      <c r="J20" s="1400">
        <v>175</v>
      </c>
      <c r="K20" s="1398">
        <f>SUM(E20:J20)</f>
        <v>842</v>
      </c>
      <c r="L20" s="1390">
        <f t="shared" si="1"/>
        <v>178</v>
      </c>
      <c r="M20" s="1391">
        <f t="shared" si="2"/>
        <v>140.30000000000001</v>
      </c>
      <c r="N20" s="825"/>
      <c r="O20" s="1392"/>
      <c r="R20" s="899"/>
      <c r="U20" s="899"/>
      <c r="V20" s="899"/>
      <c r="W20" s="899"/>
    </row>
    <row r="21" spans="1:24" s="1405" customFormat="1" ht="18" x14ac:dyDescent="0.25">
      <c r="A21" s="1407">
        <v>17</v>
      </c>
      <c r="B21" s="1408" t="s">
        <v>14</v>
      </c>
      <c r="C21" s="1409">
        <v>4</v>
      </c>
      <c r="D21" s="1409">
        <v>1</v>
      </c>
      <c r="E21" s="1410">
        <v>96</v>
      </c>
      <c r="F21" s="1411">
        <v>84</v>
      </c>
      <c r="G21" s="1410">
        <v>128</v>
      </c>
      <c r="H21" s="1410">
        <v>166</v>
      </c>
      <c r="I21" s="1412">
        <v>135</v>
      </c>
      <c r="J21" s="1412">
        <v>123</v>
      </c>
      <c r="K21" s="1413">
        <f>SUM(E21:J21)+48</f>
        <v>780</v>
      </c>
      <c r="L21" s="1414">
        <f t="shared" si="1"/>
        <v>166</v>
      </c>
      <c r="M21" s="1415">
        <f t="shared" si="2"/>
        <v>130</v>
      </c>
      <c r="N21" s="1403"/>
      <c r="O21" s="1404"/>
      <c r="R21" s="1406"/>
      <c r="S21" s="1406"/>
      <c r="T21" s="1406"/>
      <c r="U21" s="1406"/>
      <c r="V21" s="1406"/>
      <c r="W21" s="1406"/>
    </row>
    <row r="22" spans="1:24" ht="18.75" thickBot="1" x14ac:dyDescent="0.3">
      <c r="A22" s="1417">
        <v>18</v>
      </c>
      <c r="B22" s="1418" t="s">
        <v>10</v>
      </c>
      <c r="C22" s="1419">
        <v>4</v>
      </c>
      <c r="D22" s="1419">
        <v>1</v>
      </c>
      <c r="E22" s="1420">
        <v>155</v>
      </c>
      <c r="F22" s="1421">
        <v>129</v>
      </c>
      <c r="G22" s="1420">
        <v>133</v>
      </c>
      <c r="H22" s="1420">
        <v>140</v>
      </c>
      <c r="I22" s="1420">
        <v>130</v>
      </c>
      <c r="J22" s="1420">
        <v>0</v>
      </c>
      <c r="K22" s="1422">
        <f>SUM(E22:J22)+48</f>
        <v>735</v>
      </c>
      <c r="L22" s="1423">
        <f t="shared" si="1"/>
        <v>155</v>
      </c>
      <c r="M22" s="1424">
        <f t="shared" si="2"/>
        <v>122.5</v>
      </c>
      <c r="N22" s="825"/>
      <c r="O22" s="1392"/>
      <c r="Q22" s="899"/>
      <c r="S22" s="899"/>
      <c r="T22" s="899"/>
      <c r="U22" s="899"/>
      <c r="V22" s="899"/>
      <c r="W22" s="899"/>
    </row>
    <row r="23" spans="1:24" ht="18" x14ac:dyDescent="0.25">
      <c r="A23" s="1425"/>
      <c r="B23" s="1425"/>
      <c r="C23" s="1425"/>
      <c r="D23" s="1425"/>
      <c r="E23" s="1425"/>
      <c r="F23" s="1425"/>
      <c r="G23" s="1425"/>
      <c r="H23" s="1425"/>
      <c r="I23" s="1425"/>
      <c r="J23" s="1425"/>
      <c r="K23" s="1425"/>
      <c r="L23" s="1425"/>
      <c r="M23" s="1425"/>
      <c r="N23" s="2"/>
      <c r="O23" s="1426"/>
      <c r="S23" s="899"/>
      <c r="V23" s="899"/>
      <c r="W23" s="899"/>
      <c r="X23" s="899"/>
    </row>
    <row r="24" spans="1:24" s="1436" customFormat="1" ht="21" x14ac:dyDescent="0.2">
      <c r="A24" s="1427"/>
      <c r="B24" s="1428"/>
      <c r="C24" s="794"/>
      <c r="D24" s="1429"/>
      <c r="E24" s="1430"/>
      <c r="F24" s="1431"/>
      <c r="G24" s="1432"/>
      <c r="H24" s="1432"/>
      <c r="I24" s="1432"/>
      <c r="J24" s="1432"/>
      <c r="K24" s="794"/>
      <c r="L24" s="1433"/>
      <c r="M24" s="1434"/>
      <c r="N24" s="90"/>
      <c r="O24" s="1435"/>
      <c r="V24" s="1437"/>
      <c r="W24" s="1437"/>
      <c r="X24" s="1437"/>
    </row>
    <row r="25" spans="1:24" s="1436" customFormat="1" ht="21" x14ac:dyDescent="0.2">
      <c r="A25" s="1438"/>
      <c r="B25" s="1439"/>
      <c r="C25" s="1440"/>
      <c r="D25" s="1429"/>
      <c r="E25" s="1441"/>
      <c r="F25" s="1442"/>
      <c r="G25" s="1442"/>
      <c r="H25" s="1442"/>
      <c r="I25" s="1442"/>
      <c r="J25" s="1442"/>
      <c r="K25" s="1440"/>
      <c r="L25" s="1443"/>
      <c r="M25" s="1444"/>
      <c r="N25" s="90"/>
      <c r="O25" s="1445"/>
      <c r="Q25" s="1437"/>
      <c r="V25" s="1437"/>
      <c r="W25" s="1437"/>
      <c r="X25" s="1437"/>
    </row>
    <row r="26" spans="1:24" ht="18" x14ac:dyDescent="0.25">
      <c r="A26" s="1425"/>
      <c r="B26" s="1425"/>
      <c r="C26" s="1425"/>
      <c r="D26" s="1425"/>
      <c r="E26" s="1425"/>
      <c r="F26" s="1425"/>
      <c r="G26" s="1425"/>
      <c r="H26" s="1425"/>
      <c r="I26" s="1425"/>
      <c r="J26" s="1425"/>
      <c r="K26" s="1425"/>
      <c r="L26" s="1425"/>
      <c r="M26" s="1425"/>
      <c r="N26" s="2"/>
      <c r="O26" s="1426"/>
      <c r="Q26" s="899"/>
    </row>
    <row r="27" spans="1:24" x14ac:dyDescent="0.2">
      <c r="A27" s="10"/>
      <c r="L27" s="10"/>
      <c r="M27" s="10"/>
    </row>
    <row r="28" spans="1:24" x14ac:dyDescent="0.2">
      <c r="A28" s="10"/>
      <c r="L28" s="10"/>
      <c r="M28" s="10"/>
    </row>
    <row r="29" spans="1:24" x14ac:dyDescent="0.2">
      <c r="C29" s="899"/>
    </row>
  </sheetData>
  <mergeCells count="3">
    <mergeCell ref="A1:M1"/>
    <mergeCell ref="A2:M2"/>
    <mergeCell ref="A3:M3"/>
  </mergeCells>
  <pageMargins left="0.7" right="0.7" top="0.75" bottom="0.75" header="0.3" footer="0.3"/>
  <ignoredErrors>
    <ignoredError sqref="K5:L12 K14:L22 L13" formulaRange="1"/>
    <ignoredError sqref="K13" formula="1" formulaRange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BL71"/>
  <sheetViews>
    <sheetView workbookViewId="0">
      <selection activeCell="O17" sqref="O17"/>
    </sheetView>
  </sheetViews>
  <sheetFormatPr defaultColWidth="11.42578125" defaultRowHeight="15" outlineLevelRow="1" x14ac:dyDescent="0.2"/>
  <cols>
    <col min="1" max="1" width="8.28515625" style="1567" customWidth="1"/>
    <col min="2" max="2" width="23.85546875" style="1668" bestFit="1" customWidth="1"/>
    <col min="3" max="3" width="8.28515625" style="1475" bestFit="1" customWidth="1"/>
    <col min="4" max="4" width="23.85546875" style="1668" bestFit="1" customWidth="1"/>
    <col min="5" max="5" width="8.28515625" style="1475" bestFit="1" customWidth="1"/>
    <col min="6" max="6" width="23.85546875" style="1668" bestFit="1" customWidth="1"/>
    <col min="7" max="7" width="10.5703125" style="1475" bestFit="1" customWidth="1"/>
    <col min="8" max="8" width="20.85546875" style="1668" bestFit="1" customWidth="1"/>
    <col min="9" max="9" width="9" style="1475" bestFit="1" customWidth="1"/>
    <col min="10" max="10" width="25.5703125" style="1475" bestFit="1" customWidth="1"/>
    <col min="11" max="11" width="7.5703125" style="1475" bestFit="1" customWidth="1"/>
    <col min="12" max="12" width="23.85546875" style="1475" bestFit="1" customWidth="1"/>
    <col min="13" max="13" width="7.5703125" style="1475" bestFit="1" customWidth="1"/>
    <col min="14" max="14" width="4.140625" style="1563" customWidth="1"/>
    <col min="15" max="15" width="4.140625" style="1475" customWidth="1"/>
    <col min="16" max="16" width="6.85546875" style="1564" customWidth="1"/>
    <col min="17" max="17" width="31.140625" style="1565" bestFit="1" customWidth="1"/>
    <col min="18" max="18" width="14.28515625" style="1475" bestFit="1" customWidth="1"/>
    <col min="19" max="20" width="9.140625" style="1475" bestFit="1" customWidth="1"/>
    <col min="21" max="21" width="9.140625" style="1475" customWidth="1"/>
    <col min="22" max="22" width="11.28515625" style="1475" bestFit="1" customWidth="1"/>
    <col min="23" max="23" width="7.42578125" style="1475" bestFit="1" customWidth="1"/>
    <col min="24" max="24" width="7.7109375" style="1475" bestFit="1" customWidth="1"/>
    <col min="25" max="25" width="11.42578125" style="1475" bestFit="1" customWidth="1"/>
    <col min="26" max="26" width="4" style="1475" customWidth="1"/>
    <col min="27" max="27" width="5.42578125" style="1447" customWidth="1"/>
    <col min="28" max="28" width="39.140625" style="1475" customWidth="1"/>
    <col min="29" max="29" width="11" style="1531" bestFit="1" customWidth="1"/>
    <col min="30" max="30" width="11.42578125" style="1446"/>
    <col min="31" max="31" width="11.42578125" style="1479"/>
    <col min="32" max="16384" width="11.42578125" style="1475"/>
  </cols>
  <sheetData>
    <row r="1" spans="1:31" s="1447" customFormat="1" ht="30" customHeight="1" x14ac:dyDescent="0.2">
      <c r="A1" s="1961" t="s">
        <v>630</v>
      </c>
      <c r="B1" s="1961"/>
      <c r="C1" s="1961"/>
      <c r="D1" s="1961"/>
      <c r="E1" s="1961"/>
      <c r="F1" s="1961"/>
      <c r="G1" s="1961"/>
      <c r="H1" s="1961"/>
      <c r="I1" s="1961"/>
      <c r="J1" s="1961"/>
      <c r="K1" s="1961"/>
      <c r="L1" s="1961"/>
      <c r="M1" s="1961"/>
      <c r="N1" s="1961"/>
      <c r="O1" s="1961"/>
      <c r="P1" s="1961"/>
      <c r="Q1" s="1961"/>
      <c r="R1" s="1961"/>
      <c r="S1" s="1961"/>
      <c r="T1" s="1961"/>
      <c r="U1" s="1961"/>
      <c r="V1" s="1961"/>
      <c r="W1" s="1961"/>
      <c r="X1" s="1961"/>
      <c r="Y1" s="1961"/>
      <c r="Z1" s="1961"/>
      <c r="AA1" s="1961"/>
      <c r="AB1" s="1961"/>
      <c r="AC1" s="1961"/>
      <c r="AD1" s="1446"/>
      <c r="AE1" s="1446"/>
    </row>
    <row r="2" spans="1:31" s="1447" customFormat="1" ht="30" customHeight="1" x14ac:dyDescent="0.2">
      <c r="A2" s="1961" t="s">
        <v>631</v>
      </c>
      <c r="B2" s="1961"/>
      <c r="C2" s="1961"/>
      <c r="D2" s="1961"/>
      <c r="E2" s="1961"/>
      <c r="F2" s="1961"/>
      <c r="G2" s="1961"/>
      <c r="H2" s="1961"/>
      <c r="I2" s="1961"/>
      <c r="J2" s="1961"/>
      <c r="K2" s="1961"/>
      <c r="L2" s="1961"/>
      <c r="M2" s="1961"/>
      <c r="N2" s="1961"/>
      <c r="O2" s="1961"/>
      <c r="P2" s="1961"/>
      <c r="Q2" s="1961"/>
      <c r="R2" s="1961"/>
      <c r="S2" s="1961"/>
      <c r="T2" s="1961"/>
      <c r="U2" s="1961"/>
      <c r="V2" s="1961"/>
      <c r="W2" s="1961"/>
      <c r="X2" s="1961"/>
      <c r="Y2" s="1961"/>
      <c r="Z2" s="1961"/>
      <c r="AA2" s="1961"/>
      <c r="AB2" s="1961"/>
      <c r="AC2" s="1961"/>
      <c r="AD2" s="1446"/>
      <c r="AE2" s="1446"/>
    </row>
    <row r="3" spans="1:31" s="1447" customFormat="1" ht="18" x14ac:dyDescent="0.2">
      <c r="A3" s="1448" t="s">
        <v>88</v>
      </c>
      <c r="B3" s="1449"/>
      <c r="C3" s="1449"/>
      <c r="D3" s="1449"/>
      <c r="E3" s="1449"/>
      <c r="F3" s="1449"/>
      <c r="G3" s="1449"/>
      <c r="H3" s="1449"/>
      <c r="N3" s="1450"/>
      <c r="Q3" s="1451"/>
      <c r="Y3" s="1449"/>
      <c r="Z3" s="1452"/>
      <c r="AD3" s="1446"/>
      <c r="AE3" s="1446"/>
    </row>
    <row r="4" spans="1:31" s="1447" customFormat="1" ht="18.75" outlineLevel="1" thickBot="1" x14ac:dyDescent="0.25">
      <c r="A4" s="1452"/>
      <c r="B4" s="1452"/>
      <c r="D4" s="1453"/>
      <c r="F4" s="1453"/>
      <c r="H4" s="1453"/>
      <c r="N4" s="1450"/>
      <c r="P4" s="1454"/>
      <c r="Q4" s="1455"/>
      <c r="R4" s="1449"/>
      <c r="S4" s="1449"/>
      <c r="T4" s="1449"/>
      <c r="U4" s="1449"/>
      <c r="V4" s="1449"/>
      <c r="W4" s="1449"/>
      <c r="X4" s="1449"/>
      <c r="Y4" s="1449"/>
      <c r="Z4" s="1452"/>
      <c r="AC4" s="1447" t="s">
        <v>171</v>
      </c>
      <c r="AD4" s="1446"/>
      <c r="AE4" s="1446"/>
    </row>
    <row r="5" spans="1:31" s="1458" customFormat="1" ht="20.25" outlineLevel="1" thickTop="1" x14ac:dyDescent="0.2">
      <c r="A5" s="1962" t="s">
        <v>632</v>
      </c>
      <c r="B5" s="1963"/>
      <c r="C5" s="1963"/>
      <c r="D5" s="1963"/>
      <c r="E5" s="1963"/>
      <c r="F5" s="1963"/>
      <c r="G5" s="1963"/>
      <c r="H5" s="1963"/>
      <c r="I5" s="1963"/>
      <c r="J5" s="1963"/>
      <c r="K5" s="1963"/>
      <c r="L5" s="1963"/>
      <c r="M5" s="1963"/>
      <c r="N5" s="1456"/>
      <c r="O5" s="1457"/>
      <c r="P5" s="1964" t="s">
        <v>83</v>
      </c>
      <c r="Q5" s="1965" t="s">
        <v>633</v>
      </c>
      <c r="R5" s="1966"/>
      <c r="S5" s="1966"/>
      <c r="T5" s="1966"/>
      <c r="U5" s="1966"/>
      <c r="V5" s="1966"/>
      <c r="W5" s="1966"/>
      <c r="X5" s="1967"/>
      <c r="Y5" s="1968" t="s">
        <v>0</v>
      </c>
      <c r="AA5" s="1459" t="s">
        <v>98</v>
      </c>
      <c r="AB5" s="1460" t="s">
        <v>68</v>
      </c>
      <c r="AC5" s="1461">
        <v>195</v>
      </c>
      <c r="AD5" s="1462"/>
      <c r="AE5" s="1463"/>
    </row>
    <row r="6" spans="1:31" ht="20.25" outlineLevel="1" thickBot="1" x14ac:dyDescent="0.25">
      <c r="A6" s="1940">
        <v>1</v>
      </c>
      <c r="B6" s="1464" t="s">
        <v>123</v>
      </c>
      <c r="C6" s="1465" t="s">
        <v>82</v>
      </c>
      <c r="D6" s="1466" t="s">
        <v>124</v>
      </c>
      <c r="E6" s="1466" t="s">
        <v>82</v>
      </c>
      <c r="F6" s="1466" t="s">
        <v>125</v>
      </c>
      <c r="G6" s="1466" t="s">
        <v>82</v>
      </c>
      <c r="H6" s="1466" t="s">
        <v>126</v>
      </c>
      <c r="I6" s="1466" t="s">
        <v>82</v>
      </c>
      <c r="J6" s="1466" t="s">
        <v>602</v>
      </c>
      <c r="K6" s="1466" t="s">
        <v>82</v>
      </c>
      <c r="L6" s="1466" t="s">
        <v>603</v>
      </c>
      <c r="M6" s="1466" t="s">
        <v>82</v>
      </c>
      <c r="N6" s="1467"/>
      <c r="O6" s="1468"/>
      <c r="P6" s="1937"/>
      <c r="Q6" s="1469" t="s">
        <v>56</v>
      </c>
      <c r="R6" s="1470" t="s">
        <v>634</v>
      </c>
      <c r="S6" s="1471" t="s">
        <v>1</v>
      </c>
      <c r="T6" s="1471" t="s">
        <v>2</v>
      </c>
      <c r="U6" s="1471" t="s">
        <v>3</v>
      </c>
      <c r="V6" s="1472" t="s">
        <v>94</v>
      </c>
      <c r="W6" s="1473" t="s">
        <v>57</v>
      </c>
      <c r="X6" s="1474" t="s">
        <v>87</v>
      </c>
      <c r="Y6" s="1969"/>
      <c r="AA6" s="1476" t="s">
        <v>99</v>
      </c>
      <c r="AB6" s="1477" t="s">
        <v>34</v>
      </c>
      <c r="AC6" s="1478">
        <v>189.33333333333334</v>
      </c>
    </row>
    <row r="7" spans="1:31" ht="19.5" outlineLevel="1" x14ac:dyDescent="0.2">
      <c r="A7" s="1940"/>
      <c r="B7" s="1480" t="str">
        <f>$Q$7</f>
        <v>Гамов Евгений</v>
      </c>
      <c r="C7" s="1481">
        <v>171</v>
      </c>
      <c r="D7" s="1480" t="str">
        <f>$Q$9</f>
        <v>Пушкарев Александр</v>
      </c>
      <c r="E7" s="1481">
        <v>179</v>
      </c>
      <c r="F7" s="1480" t="str">
        <f>$Q$11</f>
        <v>Постоенко Андрей</v>
      </c>
      <c r="G7" s="1481">
        <v>190</v>
      </c>
      <c r="H7" s="1480" t="str">
        <f>$Q$13</f>
        <v>Ситников Алексей</v>
      </c>
      <c r="I7" s="1481">
        <v>148</v>
      </c>
      <c r="J7" s="1480" t="str">
        <f>$Q$15</f>
        <v>Солонков Владимир</v>
      </c>
      <c r="K7" s="1481">
        <v>131</v>
      </c>
      <c r="L7" s="1480" t="str">
        <f>$Q$17</f>
        <v>Захаров Андрей</v>
      </c>
      <c r="M7" s="1481">
        <v>166</v>
      </c>
      <c r="N7" s="1482"/>
      <c r="O7" s="1468"/>
      <c r="P7" s="1483">
        <f t="shared" ref="P7:P18" si="0">P6+1</f>
        <v>1</v>
      </c>
      <c r="Q7" s="1484" t="s">
        <v>25</v>
      </c>
      <c r="R7" s="1485" t="s">
        <v>70</v>
      </c>
      <c r="S7" s="1486">
        <f>C7</f>
        <v>171</v>
      </c>
      <c r="T7" s="1486">
        <f>E11</f>
        <v>147</v>
      </c>
      <c r="U7" s="1486">
        <f>G15</f>
        <v>193</v>
      </c>
      <c r="V7" s="1487">
        <f>G35</f>
        <v>156</v>
      </c>
      <c r="W7" s="1488">
        <f>SUM(S7:V7)-MIN(S7:V7)</f>
        <v>520</v>
      </c>
      <c r="X7" s="1489"/>
      <c r="Y7" s="274">
        <f>(W7+X7)/3</f>
        <v>173.33333333333334</v>
      </c>
      <c r="AA7" s="1476" t="s">
        <v>100</v>
      </c>
      <c r="AB7" s="1477" t="s">
        <v>11</v>
      </c>
      <c r="AC7" s="1478">
        <v>189.33333333333334</v>
      </c>
    </row>
    <row r="8" spans="1:31" ht="19.5" outlineLevel="1" x14ac:dyDescent="0.2">
      <c r="A8" s="1940"/>
      <c r="B8" s="1480" t="str">
        <f>$Q$8</f>
        <v>Шенцев Сергей</v>
      </c>
      <c r="C8" s="1481">
        <v>167</v>
      </c>
      <c r="D8" s="1480" t="str">
        <f>$Q$10</f>
        <v>Карунас Антон</v>
      </c>
      <c r="E8" s="1481">
        <v>201</v>
      </c>
      <c r="F8" s="1480" t="str">
        <f>$Q$12</f>
        <v>Чуруксаева Людмила</v>
      </c>
      <c r="G8" s="1481">
        <v>155</v>
      </c>
      <c r="H8" s="1480" t="str">
        <f>$Q$14</f>
        <v>Клюева Наталья</v>
      </c>
      <c r="I8" s="1481">
        <v>138</v>
      </c>
      <c r="J8" s="1480" t="str">
        <f>$Q$16</f>
        <v>Дикушникова Ольга</v>
      </c>
      <c r="K8" s="1481">
        <v>185</v>
      </c>
      <c r="L8" s="1480" t="str">
        <f>$Q$18</f>
        <v>Оловянникова Елена</v>
      </c>
      <c r="M8" s="1481">
        <v>158</v>
      </c>
      <c r="N8" s="1482"/>
      <c r="O8" s="1468"/>
      <c r="P8" s="1490">
        <f t="shared" si="0"/>
        <v>2</v>
      </c>
      <c r="Q8" s="1491" t="s">
        <v>11</v>
      </c>
      <c r="R8" s="1492" t="s">
        <v>72</v>
      </c>
      <c r="S8" s="1493">
        <f>C8</f>
        <v>167</v>
      </c>
      <c r="T8" s="1493">
        <f>E12</f>
        <v>191</v>
      </c>
      <c r="U8" s="1493">
        <f>G16</f>
        <v>169</v>
      </c>
      <c r="V8" s="1494">
        <f>M34</f>
        <v>208</v>
      </c>
      <c r="W8" s="1495">
        <f t="shared" ref="W8:W18" si="1">SUM(S8:V8)-MIN(S8:V8)</f>
        <v>568</v>
      </c>
      <c r="X8" s="1496"/>
      <c r="Y8" s="274">
        <f>(W8+X8)/3</f>
        <v>189.33333333333334</v>
      </c>
      <c r="AA8" s="1476" t="s">
        <v>101</v>
      </c>
      <c r="AB8" s="1477" t="s">
        <v>67</v>
      </c>
      <c r="AC8" s="1478">
        <v>189.33333333333334</v>
      </c>
    </row>
    <row r="9" spans="1:31" ht="19.5" outlineLevel="1" x14ac:dyDescent="0.2">
      <c r="A9" s="1497"/>
      <c r="B9" s="1468"/>
      <c r="C9" s="1468"/>
      <c r="D9" s="1498"/>
      <c r="E9" s="1498"/>
      <c r="F9" s="1499"/>
      <c r="G9" s="1498"/>
      <c r="H9" s="1499"/>
      <c r="I9" s="1498"/>
      <c r="J9" s="1499"/>
      <c r="K9" s="1498"/>
      <c r="L9" s="1499"/>
      <c r="M9" s="1498"/>
      <c r="N9" s="1500"/>
      <c r="O9" s="1468"/>
      <c r="P9" s="1490">
        <f t="shared" si="0"/>
        <v>3</v>
      </c>
      <c r="Q9" s="1491" t="s">
        <v>12</v>
      </c>
      <c r="R9" s="1492" t="s">
        <v>75</v>
      </c>
      <c r="S9" s="1493">
        <f>E7</f>
        <v>179</v>
      </c>
      <c r="T9" s="1493">
        <f>G11</f>
        <v>190</v>
      </c>
      <c r="U9" s="1493">
        <f>I15</f>
        <v>184</v>
      </c>
      <c r="V9" s="1494">
        <v>0</v>
      </c>
      <c r="W9" s="1495">
        <f t="shared" si="1"/>
        <v>553</v>
      </c>
      <c r="X9" s="1496"/>
      <c r="Y9" s="274">
        <f t="shared" ref="Y9:Y18" si="2">(W9+X9)/3</f>
        <v>184.33333333333334</v>
      </c>
      <c r="AA9" s="1476" t="s">
        <v>102</v>
      </c>
      <c r="AB9" s="1477" t="s">
        <v>12</v>
      </c>
      <c r="AC9" s="1478">
        <v>184.33333333333334</v>
      </c>
    </row>
    <row r="10" spans="1:31" ht="19.5" outlineLevel="1" x14ac:dyDescent="0.2">
      <c r="A10" s="1940">
        <v>2</v>
      </c>
      <c r="B10" s="1464" t="s">
        <v>123</v>
      </c>
      <c r="C10" s="1465" t="s">
        <v>82</v>
      </c>
      <c r="D10" s="1501" t="s">
        <v>124</v>
      </c>
      <c r="E10" s="1466" t="s">
        <v>82</v>
      </c>
      <c r="F10" s="1501" t="s">
        <v>125</v>
      </c>
      <c r="G10" s="1466" t="s">
        <v>82</v>
      </c>
      <c r="H10" s="1501" t="s">
        <v>126</v>
      </c>
      <c r="I10" s="1466" t="s">
        <v>82</v>
      </c>
      <c r="J10" s="1501" t="s">
        <v>602</v>
      </c>
      <c r="K10" s="1466" t="s">
        <v>82</v>
      </c>
      <c r="L10" s="1501" t="s">
        <v>603</v>
      </c>
      <c r="M10" s="1466" t="s">
        <v>82</v>
      </c>
      <c r="N10" s="1500"/>
      <c r="O10" s="1468"/>
      <c r="P10" s="1490">
        <f t="shared" si="0"/>
        <v>4</v>
      </c>
      <c r="Q10" s="1491" t="s">
        <v>67</v>
      </c>
      <c r="R10" s="1492" t="s">
        <v>76</v>
      </c>
      <c r="S10" s="1493">
        <f>E8</f>
        <v>201</v>
      </c>
      <c r="T10" s="1493">
        <f>G12</f>
        <v>145</v>
      </c>
      <c r="U10" s="1493">
        <f>I16</f>
        <v>191</v>
      </c>
      <c r="V10" s="1494">
        <f>I35</f>
        <v>176</v>
      </c>
      <c r="W10" s="1495">
        <f t="shared" si="1"/>
        <v>568</v>
      </c>
      <c r="X10" s="1496"/>
      <c r="Y10" s="274">
        <f t="shared" si="2"/>
        <v>189.33333333333334</v>
      </c>
      <c r="AA10" s="1476" t="s">
        <v>103</v>
      </c>
      <c r="AB10" s="1477" t="s">
        <v>41</v>
      </c>
      <c r="AC10" s="1478">
        <v>184.33333333333334</v>
      </c>
    </row>
    <row r="11" spans="1:31" ht="19.5" outlineLevel="1" x14ac:dyDescent="0.2">
      <c r="A11" s="1940"/>
      <c r="B11" s="1480" t="str">
        <f>$Q$17</f>
        <v>Захаров Андрей</v>
      </c>
      <c r="C11" s="1481">
        <v>172</v>
      </c>
      <c r="D11" s="1480" t="str">
        <f>$Q$7</f>
        <v>Гамов Евгений</v>
      </c>
      <c r="E11" s="1481">
        <v>147</v>
      </c>
      <c r="F11" s="1480" t="str">
        <f>$Q$9</f>
        <v>Пушкарев Александр</v>
      </c>
      <c r="G11" s="1481">
        <v>190</v>
      </c>
      <c r="H11" s="1480" t="str">
        <f>$Q$11</f>
        <v>Постоенко Андрей</v>
      </c>
      <c r="I11" s="1481">
        <v>200</v>
      </c>
      <c r="J11" s="1480" t="str">
        <f>$Q$13</f>
        <v>Ситников Алексей</v>
      </c>
      <c r="K11" s="1481">
        <v>225</v>
      </c>
      <c r="L11" s="1480" t="str">
        <f>$Q$15</f>
        <v>Солонков Владимир</v>
      </c>
      <c r="M11" s="1481">
        <v>170</v>
      </c>
      <c r="N11" s="1467"/>
      <c r="O11" s="1468"/>
      <c r="P11" s="1490">
        <f t="shared" si="0"/>
        <v>5</v>
      </c>
      <c r="Q11" s="1491" t="s">
        <v>68</v>
      </c>
      <c r="R11" s="1492" t="s">
        <v>79</v>
      </c>
      <c r="S11" s="1493">
        <f>G7</f>
        <v>190</v>
      </c>
      <c r="T11" s="1493">
        <f>I11</f>
        <v>200</v>
      </c>
      <c r="U11" s="1493">
        <f>K15</f>
        <v>195</v>
      </c>
      <c r="V11" s="1494">
        <v>0</v>
      </c>
      <c r="W11" s="1495">
        <f t="shared" si="1"/>
        <v>585</v>
      </c>
      <c r="X11" s="1496"/>
      <c r="Y11" s="274">
        <f t="shared" si="2"/>
        <v>195</v>
      </c>
      <c r="Z11" s="1502"/>
      <c r="AA11" s="1476" t="s">
        <v>104</v>
      </c>
      <c r="AB11" s="1477" t="s">
        <v>39</v>
      </c>
      <c r="AC11" s="1478">
        <v>181</v>
      </c>
    </row>
    <row r="12" spans="1:31" s="1502" customFormat="1" ht="19.5" outlineLevel="1" x14ac:dyDescent="0.2">
      <c r="A12" s="1940"/>
      <c r="B12" s="1480" t="str">
        <f>$Q$18</f>
        <v>Оловянникова Елена</v>
      </c>
      <c r="C12" s="1481">
        <v>117</v>
      </c>
      <c r="D12" s="1480" t="str">
        <f>$Q$8</f>
        <v>Шенцев Сергей</v>
      </c>
      <c r="E12" s="1481">
        <v>191</v>
      </c>
      <c r="F12" s="1480" t="str">
        <f>$Q$10</f>
        <v>Карунас Антон</v>
      </c>
      <c r="G12" s="1481">
        <v>145</v>
      </c>
      <c r="H12" s="1480" t="str">
        <f>$Q$12</f>
        <v>Чуруксаева Людмила</v>
      </c>
      <c r="I12" s="1481">
        <v>182</v>
      </c>
      <c r="J12" s="1480" t="str">
        <f>$Q$14</f>
        <v>Клюева Наталья</v>
      </c>
      <c r="K12" s="1481">
        <v>169</v>
      </c>
      <c r="L12" s="1480" t="str">
        <f>$Q$16</f>
        <v>Дикушникова Ольга</v>
      </c>
      <c r="M12" s="1481">
        <v>134</v>
      </c>
      <c r="N12" s="1482"/>
      <c r="O12" s="1503"/>
      <c r="P12" s="1490">
        <f t="shared" si="0"/>
        <v>6</v>
      </c>
      <c r="Q12" s="1504" t="s">
        <v>8</v>
      </c>
      <c r="R12" s="1492" t="s">
        <v>80</v>
      </c>
      <c r="S12" s="1493">
        <f>G8</f>
        <v>155</v>
      </c>
      <c r="T12" s="1493">
        <f>I12</f>
        <v>182</v>
      </c>
      <c r="U12" s="1493">
        <f>K16</f>
        <v>143</v>
      </c>
      <c r="V12" s="1494">
        <f>M35</f>
        <v>129</v>
      </c>
      <c r="W12" s="1495">
        <f t="shared" si="1"/>
        <v>480</v>
      </c>
      <c r="X12" s="1496">
        <v>8</v>
      </c>
      <c r="Y12" s="274">
        <f t="shared" si="2"/>
        <v>162.66666666666666</v>
      </c>
      <c r="AA12" s="1476" t="s">
        <v>105</v>
      </c>
      <c r="AB12" s="1477" t="s">
        <v>10</v>
      </c>
      <c r="AC12" s="1478">
        <v>178.33333333333334</v>
      </c>
      <c r="AD12" s="1505"/>
      <c r="AE12" s="1506"/>
    </row>
    <row r="13" spans="1:31" s="1502" customFormat="1" ht="19.5" outlineLevel="1" x14ac:dyDescent="0.2">
      <c r="A13" s="1507"/>
      <c r="B13" s="1508"/>
      <c r="C13" s="1482"/>
      <c r="D13" s="1508"/>
      <c r="E13" s="1482"/>
      <c r="F13" s="1508"/>
      <c r="G13" s="1482"/>
      <c r="H13" s="1508"/>
      <c r="I13" s="1482"/>
      <c r="J13" s="1508"/>
      <c r="K13" s="1482"/>
      <c r="L13" s="1508"/>
      <c r="M13" s="1482"/>
      <c r="N13" s="1482"/>
      <c r="O13" s="1503"/>
      <c r="P13" s="1490">
        <f t="shared" si="0"/>
        <v>7</v>
      </c>
      <c r="Q13" s="1491" t="s">
        <v>34</v>
      </c>
      <c r="R13" s="1492" t="s">
        <v>635</v>
      </c>
      <c r="S13" s="1493">
        <f>I7</f>
        <v>148</v>
      </c>
      <c r="T13" s="1493">
        <f>K11</f>
        <v>225</v>
      </c>
      <c r="U13" s="1493">
        <f>M15</f>
        <v>195</v>
      </c>
      <c r="V13" s="1494">
        <v>0</v>
      </c>
      <c r="W13" s="1495">
        <f t="shared" si="1"/>
        <v>568</v>
      </c>
      <c r="X13" s="1496"/>
      <c r="Y13" s="274">
        <f t="shared" si="2"/>
        <v>189.33333333333334</v>
      </c>
      <c r="AA13" s="1476" t="s">
        <v>106</v>
      </c>
      <c r="AB13" s="1477" t="s">
        <v>47</v>
      </c>
      <c r="AC13" s="1478">
        <v>177</v>
      </c>
      <c r="AD13" s="1505"/>
      <c r="AE13" s="1506"/>
    </row>
    <row r="14" spans="1:31" s="1502" customFormat="1" ht="19.5" outlineLevel="1" x14ac:dyDescent="0.2">
      <c r="A14" s="1940">
        <v>3</v>
      </c>
      <c r="B14" s="1464" t="s">
        <v>123</v>
      </c>
      <c r="C14" s="1465" t="s">
        <v>82</v>
      </c>
      <c r="D14" s="1501" t="s">
        <v>124</v>
      </c>
      <c r="E14" s="1466" t="s">
        <v>82</v>
      </c>
      <c r="F14" s="1501" t="s">
        <v>125</v>
      </c>
      <c r="G14" s="1466" t="s">
        <v>82</v>
      </c>
      <c r="H14" s="1501" t="s">
        <v>126</v>
      </c>
      <c r="I14" s="1466" t="s">
        <v>82</v>
      </c>
      <c r="J14" s="1501" t="s">
        <v>602</v>
      </c>
      <c r="K14" s="1466" t="s">
        <v>82</v>
      </c>
      <c r="L14" s="1501" t="s">
        <v>603</v>
      </c>
      <c r="M14" s="1466" t="s">
        <v>82</v>
      </c>
      <c r="N14" s="1482"/>
      <c r="O14" s="1503"/>
      <c r="P14" s="1490">
        <f t="shared" si="0"/>
        <v>8</v>
      </c>
      <c r="Q14" s="1504" t="s">
        <v>46</v>
      </c>
      <c r="R14" s="1492" t="s">
        <v>636</v>
      </c>
      <c r="S14" s="1493">
        <f>I8</f>
        <v>138</v>
      </c>
      <c r="T14" s="1493">
        <f>K12</f>
        <v>169</v>
      </c>
      <c r="U14" s="1493">
        <f>M16</f>
        <v>167</v>
      </c>
      <c r="V14" s="1494">
        <f>G34</f>
        <v>186</v>
      </c>
      <c r="W14" s="1495">
        <f t="shared" si="1"/>
        <v>522</v>
      </c>
      <c r="X14" s="1496">
        <v>8</v>
      </c>
      <c r="Y14" s="274">
        <f t="shared" si="2"/>
        <v>176.66666666666666</v>
      </c>
      <c r="Z14" s="1475"/>
      <c r="AA14" s="1476" t="s">
        <v>107</v>
      </c>
      <c r="AB14" s="1477" t="s">
        <v>46</v>
      </c>
      <c r="AC14" s="1478">
        <v>176.66666666666666</v>
      </c>
      <c r="AD14" s="1505"/>
      <c r="AE14" s="1506"/>
    </row>
    <row r="15" spans="1:31" ht="19.5" outlineLevel="1" x14ac:dyDescent="0.2">
      <c r="A15" s="1940"/>
      <c r="B15" s="1480" t="str">
        <f>$Q$15</f>
        <v>Солонков Владимир</v>
      </c>
      <c r="C15" s="1481">
        <v>146</v>
      </c>
      <c r="D15" s="1480" t="str">
        <f>$Q$17</f>
        <v>Захаров Андрей</v>
      </c>
      <c r="E15" s="1481">
        <v>193</v>
      </c>
      <c r="F15" s="1480" t="str">
        <f>$Q$7</f>
        <v>Гамов Евгений</v>
      </c>
      <c r="G15" s="1481">
        <v>193</v>
      </c>
      <c r="H15" s="1480" t="str">
        <f>$Q$9</f>
        <v>Пушкарев Александр</v>
      </c>
      <c r="I15" s="1481">
        <v>184</v>
      </c>
      <c r="J15" s="1480" t="str">
        <f>$Q$11</f>
        <v>Постоенко Андрей</v>
      </c>
      <c r="K15" s="1481">
        <v>195</v>
      </c>
      <c r="L15" s="1480" t="str">
        <f>$Q$13</f>
        <v>Ситников Алексей</v>
      </c>
      <c r="M15" s="1481">
        <v>195</v>
      </c>
      <c r="N15" s="1500"/>
      <c r="O15" s="1468"/>
      <c r="P15" s="1490">
        <f t="shared" si="0"/>
        <v>9</v>
      </c>
      <c r="Q15" s="1491" t="s">
        <v>477</v>
      </c>
      <c r="R15" s="1492" t="s">
        <v>637</v>
      </c>
      <c r="S15" s="1493">
        <f>K7</f>
        <v>131</v>
      </c>
      <c r="T15" s="1493">
        <f>M11</f>
        <v>170</v>
      </c>
      <c r="U15" s="1493">
        <f>C15</f>
        <v>146</v>
      </c>
      <c r="V15" s="1494">
        <f>C34</f>
        <v>133</v>
      </c>
      <c r="W15" s="1495">
        <f t="shared" si="1"/>
        <v>449</v>
      </c>
      <c r="X15" s="1496"/>
      <c r="Y15" s="274">
        <f t="shared" si="2"/>
        <v>149.66666666666666</v>
      </c>
      <c r="Z15" s="1502"/>
      <c r="AA15" s="1476" t="s">
        <v>108</v>
      </c>
      <c r="AB15" s="1477" t="s">
        <v>25</v>
      </c>
      <c r="AC15" s="1478">
        <v>173.33333333333334</v>
      </c>
    </row>
    <row r="16" spans="1:31" s="1502" customFormat="1" ht="19.5" outlineLevel="1" x14ac:dyDescent="0.2">
      <c r="A16" s="1940"/>
      <c r="B16" s="1480" t="str">
        <f>$Q$16</f>
        <v>Дикушникова Ольга</v>
      </c>
      <c r="C16" s="1481">
        <v>177</v>
      </c>
      <c r="D16" s="1480" t="str">
        <f>$Q$18</f>
        <v>Оловянникова Елена</v>
      </c>
      <c r="E16" s="1481">
        <v>143</v>
      </c>
      <c r="F16" s="1480" t="str">
        <f>$Q$8</f>
        <v>Шенцев Сергей</v>
      </c>
      <c r="G16" s="1481">
        <v>169</v>
      </c>
      <c r="H16" s="1480" t="str">
        <f>$Q$10</f>
        <v>Карунас Антон</v>
      </c>
      <c r="I16" s="1481">
        <v>191</v>
      </c>
      <c r="J16" s="1480" t="str">
        <f>$Q$12</f>
        <v>Чуруксаева Людмила</v>
      </c>
      <c r="K16" s="1481">
        <v>143</v>
      </c>
      <c r="L16" s="1480" t="str">
        <f>$Q$14</f>
        <v>Клюева Наталья</v>
      </c>
      <c r="M16" s="1481">
        <v>167</v>
      </c>
      <c r="N16" s="1509"/>
      <c r="O16" s="1503"/>
      <c r="P16" s="1490">
        <f t="shared" si="0"/>
        <v>10</v>
      </c>
      <c r="Q16" s="1504" t="s">
        <v>10</v>
      </c>
      <c r="R16" s="1492" t="s">
        <v>638</v>
      </c>
      <c r="S16" s="1493">
        <f>K8</f>
        <v>185</v>
      </c>
      <c r="T16" s="1493">
        <f>M12</f>
        <v>134</v>
      </c>
      <c r="U16" s="1493">
        <f>C16</f>
        <v>177</v>
      </c>
      <c r="V16" s="1494">
        <f>K34</f>
        <v>165</v>
      </c>
      <c r="W16" s="1495">
        <f t="shared" si="1"/>
        <v>527</v>
      </c>
      <c r="X16" s="1496">
        <v>8</v>
      </c>
      <c r="Y16" s="274">
        <f t="shared" si="2"/>
        <v>178.33333333333334</v>
      </c>
      <c r="Z16" s="1475"/>
      <c r="AA16" s="1476" t="s">
        <v>109</v>
      </c>
      <c r="AB16" s="1477" t="s">
        <v>8</v>
      </c>
      <c r="AC16" s="1478">
        <v>162.66666666666666</v>
      </c>
      <c r="AD16" s="1505"/>
      <c r="AE16" s="1506"/>
    </row>
    <row r="17" spans="1:31" ht="19.5" outlineLevel="1" x14ac:dyDescent="0.2">
      <c r="A17" s="1497"/>
      <c r="B17" s="1468"/>
      <c r="C17" s="1468"/>
      <c r="D17" s="1468"/>
      <c r="E17" s="1468"/>
      <c r="F17" s="1468"/>
      <c r="G17" s="1468"/>
      <c r="H17" s="1468"/>
      <c r="I17" s="1468"/>
      <c r="J17" s="1468"/>
      <c r="K17" s="1468"/>
      <c r="L17" s="1468"/>
      <c r="M17" s="1468"/>
      <c r="N17" s="1510"/>
      <c r="O17" s="1468"/>
      <c r="P17" s="1511">
        <f t="shared" si="0"/>
        <v>11</v>
      </c>
      <c r="Q17" s="1512" t="s">
        <v>47</v>
      </c>
      <c r="R17" s="1492" t="s">
        <v>639</v>
      </c>
      <c r="S17" s="1493">
        <f>M7</f>
        <v>166</v>
      </c>
      <c r="T17" s="1493">
        <f>C11</f>
        <v>172</v>
      </c>
      <c r="U17" s="1493">
        <f>E15</f>
        <v>193</v>
      </c>
      <c r="V17" s="1494">
        <v>0</v>
      </c>
      <c r="W17" s="1495">
        <f t="shared" si="1"/>
        <v>531</v>
      </c>
      <c r="X17" s="1496"/>
      <c r="Y17" s="274">
        <f t="shared" si="2"/>
        <v>177</v>
      </c>
      <c r="Z17" s="1502"/>
      <c r="AA17" s="1513" t="s">
        <v>110</v>
      </c>
      <c r="AB17" s="1514" t="s">
        <v>14</v>
      </c>
      <c r="AC17" s="1515">
        <v>162</v>
      </c>
    </row>
    <row r="18" spans="1:31" s="1502" customFormat="1" ht="20.25" outlineLevel="1" thickBot="1" x14ac:dyDescent="0.25">
      <c r="A18" s="1954" t="s">
        <v>640</v>
      </c>
      <c r="B18" s="1955"/>
      <c r="C18" s="1955"/>
      <c r="D18" s="1955"/>
      <c r="E18" s="1955"/>
      <c r="F18" s="1955"/>
      <c r="G18" s="1955"/>
      <c r="H18" s="1955"/>
      <c r="I18" s="1955"/>
      <c r="J18" s="1955"/>
      <c r="K18" s="1955"/>
      <c r="L18" s="1955"/>
      <c r="M18" s="1955"/>
      <c r="N18" s="1467"/>
      <c r="O18" s="1503"/>
      <c r="P18" s="1516">
        <f t="shared" si="0"/>
        <v>12</v>
      </c>
      <c r="Q18" s="1517" t="s">
        <v>9</v>
      </c>
      <c r="R18" s="1518" t="s">
        <v>641</v>
      </c>
      <c r="S18" s="1519">
        <f>M8</f>
        <v>158</v>
      </c>
      <c r="T18" s="1519">
        <f>C12</f>
        <v>117</v>
      </c>
      <c r="U18" s="1519">
        <f>E16</f>
        <v>143</v>
      </c>
      <c r="V18" s="1520">
        <v>0</v>
      </c>
      <c r="W18" s="1521">
        <f t="shared" si="1"/>
        <v>418</v>
      </c>
      <c r="X18" s="1522">
        <v>8</v>
      </c>
      <c r="Y18" s="274">
        <f t="shared" si="2"/>
        <v>142</v>
      </c>
      <c r="Z18" s="1475"/>
      <c r="AA18" s="1513" t="s">
        <v>111</v>
      </c>
      <c r="AB18" s="1514" t="s">
        <v>65</v>
      </c>
      <c r="AC18" s="1515">
        <v>157</v>
      </c>
      <c r="AD18" s="1505"/>
      <c r="AE18" s="1506"/>
    </row>
    <row r="19" spans="1:31" ht="20.25" outlineLevel="1" thickBot="1" x14ac:dyDescent="0.25">
      <c r="A19" s="1940">
        <v>1</v>
      </c>
      <c r="B19" s="1464" t="s">
        <v>123</v>
      </c>
      <c r="C19" s="1465" t="s">
        <v>82</v>
      </c>
      <c r="D19" s="1464" t="s">
        <v>124</v>
      </c>
      <c r="E19" s="1465" t="s">
        <v>82</v>
      </c>
      <c r="F19" s="1464" t="s">
        <v>125</v>
      </c>
      <c r="G19" s="1465" t="s">
        <v>82</v>
      </c>
      <c r="H19" s="1464" t="s">
        <v>126</v>
      </c>
      <c r="I19" s="1465" t="s">
        <v>82</v>
      </c>
      <c r="J19" s="1464" t="s">
        <v>602</v>
      </c>
      <c r="K19" s="1465" t="s">
        <v>82</v>
      </c>
      <c r="L19" s="1464" t="s">
        <v>603</v>
      </c>
      <c r="M19" s="1465" t="s">
        <v>82</v>
      </c>
      <c r="N19" s="1482"/>
      <c r="O19" s="1468"/>
      <c r="P19" s="1523"/>
      <c r="Q19" s="1498"/>
      <c r="R19" s="1468"/>
      <c r="S19" s="1468"/>
      <c r="T19" s="1468"/>
      <c r="U19" s="1468"/>
      <c r="V19" s="1468"/>
      <c r="W19" s="1468"/>
      <c r="X19" s="1468"/>
      <c r="Y19" s="1524"/>
      <c r="AA19" s="1513" t="s">
        <v>112</v>
      </c>
      <c r="AB19" s="1514" t="s">
        <v>51</v>
      </c>
      <c r="AC19" s="1515">
        <v>153</v>
      </c>
    </row>
    <row r="20" spans="1:31" ht="20.25" outlineLevel="1" thickTop="1" x14ac:dyDescent="0.2">
      <c r="A20" s="1940"/>
      <c r="B20" s="1480" t="str">
        <f>$Q$22</f>
        <v>Эммерих Эдуард</v>
      </c>
      <c r="C20" s="1481">
        <v>169</v>
      </c>
      <c r="D20" s="1480">
        <f>$Q$24</f>
        <v>0</v>
      </c>
      <c r="E20" s="1481"/>
      <c r="F20" s="1480" t="str">
        <f>$Q$26</f>
        <v>Соколов Сергей</v>
      </c>
      <c r="G20" s="1481">
        <v>158</v>
      </c>
      <c r="H20" s="1480">
        <f>$Q$28</f>
        <v>0</v>
      </c>
      <c r="I20" s="1481"/>
      <c r="J20" s="1480" t="str">
        <f>$Q$30</f>
        <v>Тимохин Владимир</v>
      </c>
      <c r="K20" s="1481">
        <v>124</v>
      </c>
      <c r="L20" s="1480">
        <f>$Q$32</f>
        <v>0</v>
      </c>
      <c r="M20" s="1481"/>
      <c r="N20" s="1482"/>
      <c r="O20" s="1468"/>
      <c r="P20" s="1956" t="s">
        <v>83</v>
      </c>
      <c r="Q20" s="1958" t="s">
        <v>642</v>
      </c>
      <c r="R20" s="1959"/>
      <c r="S20" s="1959"/>
      <c r="T20" s="1959"/>
      <c r="U20" s="1959"/>
      <c r="V20" s="1959"/>
      <c r="W20" s="1959"/>
      <c r="X20" s="1960"/>
      <c r="Y20" s="1938" t="s">
        <v>0</v>
      </c>
      <c r="AA20" s="1513" t="s">
        <v>113</v>
      </c>
      <c r="AB20" s="1514" t="s">
        <v>477</v>
      </c>
      <c r="AC20" s="1515">
        <v>149.66666666666666</v>
      </c>
    </row>
    <row r="21" spans="1:31" ht="20.25" outlineLevel="1" thickBot="1" x14ac:dyDescent="0.25">
      <c r="A21" s="1940"/>
      <c r="B21" s="1480" t="str">
        <f>$Q$23</f>
        <v>Кравченко Оксана</v>
      </c>
      <c r="C21" s="1481">
        <v>132</v>
      </c>
      <c r="D21" s="1480">
        <f>$Q$25</f>
        <v>0</v>
      </c>
      <c r="E21" s="1481"/>
      <c r="F21" s="1480" t="str">
        <f>$Q$27</f>
        <v>Гаврицков Владимир</v>
      </c>
      <c r="G21" s="1481">
        <v>135</v>
      </c>
      <c r="H21" s="1480">
        <f>$Q$29</f>
        <v>0</v>
      </c>
      <c r="I21" s="1481"/>
      <c r="J21" s="1480" t="str">
        <f>$Q$31</f>
        <v>Черный Сергей</v>
      </c>
      <c r="K21" s="1481">
        <v>170</v>
      </c>
      <c r="L21" s="1480">
        <f>$Q$33</f>
        <v>0</v>
      </c>
      <c r="M21" s="1481"/>
      <c r="N21" s="1500"/>
      <c r="O21" s="1468"/>
      <c r="P21" s="1957"/>
      <c r="Q21" s="1469" t="s">
        <v>56</v>
      </c>
      <c r="R21" s="1470" t="s">
        <v>634</v>
      </c>
      <c r="S21" s="1471" t="s">
        <v>1</v>
      </c>
      <c r="T21" s="1471" t="s">
        <v>2</v>
      </c>
      <c r="U21" s="1471" t="s">
        <v>3</v>
      </c>
      <c r="V21" s="1472" t="s">
        <v>94</v>
      </c>
      <c r="W21" s="1473" t="s">
        <v>57</v>
      </c>
      <c r="X21" s="1474" t="s">
        <v>87</v>
      </c>
      <c r="Y21" s="1939"/>
      <c r="AA21" s="1513" t="s">
        <v>114</v>
      </c>
      <c r="AB21" s="1514" t="s">
        <v>486</v>
      </c>
      <c r="AC21" s="1515">
        <v>145</v>
      </c>
    </row>
    <row r="22" spans="1:31" ht="20.25" outlineLevel="1" thickBot="1" x14ac:dyDescent="0.25">
      <c r="A22" s="1497"/>
      <c r="B22" s="1468"/>
      <c r="C22" s="1468"/>
      <c r="D22" s="1468"/>
      <c r="E22" s="1468"/>
      <c r="F22" s="1468"/>
      <c r="G22" s="1468"/>
      <c r="H22" s="1468"/>
      <c r="I22" s="1468"/>
      <c r="J22" s="1468"/>
      <c r="K22" s="1468"/>
      <c r="L22" s="1468"/>
      <c r="M22" s="1468"/>
      <c r="N22" s="1467"/>
      <c r="O22" s="1468"/>
      <c r="P22" s="1525">
        <f t="shared" ref="P22:P23" si="3">P21+1</f>
        <v>1</v>
      </c>
      <c r="Q22" s="1484" t="s">
        <v>39</v>
      </c>
      <c r="R22" s="1485" t="s">
        <v>70</v>
      </c>
      <c r="S22" s="1486">
        <f>C20</f>
        <v>169</v>
      </c>
      <c r="T22" s="1486">
        <f>E24</f>
        <v>139</v>
      </c>
      <c r="U22" s="1486">
        <f>G28</f>
        <v>186</v>
      </c>
      <c r="V22" s="1487">
        <f>C35</f>
        <v>188</v>
      </c>
      <c r="W22" s="1488">
        <f>SUM(S22:V22)-MIN(S22:V22)</f>
        <v>543</v>
      </c>
      <c r="X22" s="1489"/>
      <c r="Y22" s="1526">
        <f t="shared" ref="Y22:Y33" si="4">(W22+X22)/3</f>
        <v>181</v>
      </c>
      <c r="AA22" s="1527" t="s">
        <v>115</v>
      </c>
      <c r="AB22" s="1528" t="s">
        <v>9</v>
      </c>
      <c r="AC22" s="1529">
        <v>142</v>
      </c>
    </row>
    <row r="23" spans="1:31" outlineLevel="1" x14ac:dyDescent="0.2">
      <c r="A23" s="1940">
        <v>2</v>
      </c>
      <c r="B23" s="1464" t="s">
        <v>123</v>
      </c>
      <c r="C23" s="1465" t="s">
        <v>82</v>
      </c>
      <c r="D23" s="1464" t="s">
        <v>124</v>
      </c>
      <c r="E23" s="1465" t="s">
        <v>82</v>
      </c>
      <c r="F23" s="1464" t="s">
        <v>125</v>
      </c>
      <c r="G23" s="1465" t="s">
        <v>82</v>
      </c>
      <c r="H23" s="1464" t="s">
        <v>126</v>
      </c>
      <c r="I23" s="1465" t="s">
        <v>82</v>
      </c>
      <c r="J23" s="1464" t="s">
        <v>602</v>
      </c>
      <c r="K23" s="1465" t="s">
        <v>82</v>
      </c>
      <c r="L23" s="1464" t="s">
        <v>603</v>
      </c>
      <c r="M23" s="1465" t="s">
        <v>82</v>
      </c>
      <c r="N23" s="1482"/>
      <c r="O23" s="1468"/>
      <c r="P23" s="1530">
        <f t="shared" si="3"/>
        <v>2</v>
      </c>
      <c r="Q23" s="1504" t="s">
        <v>14</v>
      </c>
      <c r="R23" s="1492" t="s">
        <v>72</v>
      </c>
      <c r="S23" s="1493">
        <f>C21</f>
        <v>132</v>
      </c>
      <c r="T23" s="1493">
        <f>E25</f>
        <v>140</v>
      </c>
      <c r="U23" s="1493">
        <f>G29</f>
        <v>143</v>
      </c>
      <c r="V23" s="1494">
        <f>K35</f>
        <v>195</v>
      </c>
      <c r="W23" s="1495">
        <f t="shared" ref="W23:W33" si="5">SUM(S23:V23)-MIN(S23:V23)</f>
        <v>478</v>
      </c>
      <c r="X23" s="1496">
        <v>8</v>
      </c>
      <c r="Y23" s="1526">
        <f t="shared" si="4"/>
        <v>162</v>
      </c>
    </row>
    <row r="24" spans="1:31" outlineLevel="1" x14ac:dyDescent="0.2">
      <c r="A24" s="1940"/>
      <c r="B24" s="1480">
        <f>$Q$32</f>
        <v>0</v>
      </c>
      <c r="C24" s="1481"/>
      <c r="D24" s="1480" t="str">
        <f>$Q$22</f>
        <v>Эммерих Эдуард</v>
      </c>
      <c r="E24" s="1481">
        <v>139</v>
      </c>
      <c r="F24" s="1480">
        <f>$Q$24</f>
        <v>0</v>
      </c>
      <c r="G24" s="1481"/>
      <c r="H24" s="1480" t="str">
        <f>$Q$26</f>
        <v>Соколов Сергей</v>
      </c>
      <c r="I24" s="1481">
        <v>140</v>
      </c>
      <c r="J24" s="1480">
        <f>$Q$28</f>
        <v>0</v>
      </c>
      <c r="K24" s="1481"/>
      <c r="L24" s="1480" t="str">
        <f>$Q$30</f>
        <v>Тимохин Владимир</v>
      </c>
      <c r="M24" s="1481">
        <v>196</v>
      </c>
      <c r="N24" s="1482"/>
      <c r="O24" s="1468"/>
      <c r="P24" s="1530"/>
      <c r="Q24" s="1491"/>
      <c r="R24" s="1492"/>
      <c r="S24" s="1493">
        <f>E20</f>
        <v>0</v>
      </c>
      <c r="T24" s="1493">
        <f>G24</f>
        <v>0</v>
      </c>
      <c r="U24" s="1493">
        <f>I28</f>
        <v>0</v>
      </c>
      <c r="V24" s="1494">
        <v>0</v>
      </c>
      <c r="W24" s="1495">
        <f t="shared" si="5"/>
        <v>0</v>
      </c>
      <c r="X24" s="1496"/>
      <c r="Y24" s="1526">
        <f t="shared" si="4"/>
        <v>0</v>
      </c>
    </row>
    <row r="25" spans="1:31" outlineLevel="1" x14ac:dyDescent="0.2">
      <c r="A25" s="1940"/>
      <c r="B25" s="1480">
        <f>$Q$33</f>
        <v>0</v>
      </c>
      <c r="C25" s="1481"/>
      <c r="D25" s="1480" t="str">
        <f>$Q$23</f>
        <v>Кравченко Оксана</v>
      </c>
      <c r="E25" s="1481">
        <v>140</v>
      </c>
      <c r="F25" s="1480">
        <f>$Q$25</f>
        <v>0</v>
      </c>
      <c r="G25" s="1481"/>
      <c r="H25" s="1480" t="str">
        <f>$Q$27</f>
        <v>Гаврицков Владимир</v>
      </c>
      <c r="I25" s="1481">
        <v>138</v>
      </c>
      <c r="J25" s="1480">
        <f>$Q$29</f>
        <v>0</v>
      </c>
      <c r="K25" s="1481"/>
      <c r="L25" s="1480" t="str">
        <f>$Q$31</f>
        <v>Черный Сергей</v>
      </c>
      <c r="M25" s="1481">
        <v>152</v>
      </c>
      <c r="N25" s="1500"/>
      <c r="O25" s="1468"/>
      <c r="P25" s="1530"/>
      <c r="Q25" s="1491"/>
      <c r="R25" s="1492"/>
      <c r="S25" s="1493">
        <f>E21</f>
        <v>0</v>
      </c>
      <c r="T25" s="1493">
        <f>G25</f>
        <v>0</v>
      </c>
      <c r="U25" s="1493">
        <f>I29</f>
        <v>0</v>
      </c>
      <c r="V25" s="1494">
        <v>0</v>
      </c>
      <c r="W25" s="1495">
        <f t="shared" si="5"/>
        <v>0</v>
      </c>
      <c r="X25" s="1496"/>
      <c r="Y25" s="1526">
        <f t="shared" si="4"/>
        <v>0</v>
      </c>
      <c r="AA25" s="1475"/>
      <c r="AC25" s="1475"/>
    </row>
    <row r="26" spans="1:31" s="1502" customFormat="1" outlineLevel="1" x14ac:dyDescent="0.2">
      <c r="A26" s="1532"/>
      <c r="B26" s="1503"/>
      <c r="C26" s="1503"/>
      <c r="D26" s="1503"/>
      <c r="E26" s="1503"/>
      <c r="F26" s="1503"/>
      <c r="G26" s="1503"/>
      <c r="H26" s="1503"/>
      <c r="I26" s="1503"/>
      <c r="J26" s="1503"/>
      <c r="K26" s="1503"/>
      <c r="L26" s="1503"/>
      <c r="M26" s="1503"/>
      <c r="N26" s="1509"/>
      <c r="O26" s="1503"/>
      <c r="P26" s="1530">
        <v>3</v>
      </c>
      <c r="Q26" s="1491" t="s">
        <v>486</v>
      </c>
      <c r="R26" s="1492" t="s">
        <v>79</v>
      </c>
      <c r="S26" s="1493">
        <f>G20</f>
        <v>158</v>
      </c>
      <c r="T26" s="1493">
        <f>I24</f>
        <v>140</v>
      </c>
      <c r="U26" s="1493">
        <f>K28</f>
        <v>121</v>
      </c>
      <c r="V26" s="1494">
        <f>I34</f>
        <v>137</v>
      </c>
      <c r="W26" s="1495">
        <f t="shared" si="5"/>
        <v>435</v>
      </c>
      <c r="X26" s="1496"/>
      <c r="Y26" s="1526">
        <f t="shared" si="4"/>
        <v>145</v>
      </c>
      <c r="Z26" s="1475"/>
      <c r="AD26" s="1505"/>
      <c r="AE26" s="1506"/>
    </row>
    <row r="27" spans="1:31" outlineLevel="1" x14ac:dyDescent="0.2">
      <c r="A27" s="1940">
        <v>3</v>
      </c>
      <c r="B27" s="1464" t="s">
        <v>123</v>
      </c>
      <c r="C27" s="1465" t="s">
        <v>82</v>
      </c>
      <c r="D27" s="1464" t="s">
        <v>124</v>
      </c>
      <c r="E27" s="1465" t="s">
        <v>82</v>
      </c>
      <c r="F27" s="1464" t="s">
        <v>125</v>
      </c>
      <c r="G27" s="1465" t="s">
        <v>82</v>
      </c>
      <c r="H27" s="1464" t="s">
        <v>126</v>
      </c>
      <c r="I27" s="1465" t="s">
        <v>82</v>
      </c>
      <c r="J27" s="1464" t="s">
        <v>602</v>
      </c>
      <c r="K27" s="1465" t="s">
        <v>82</v>
      </c>
      <c r="L27" s="1464" t="s">
        <v>603</v>
      </c>
      <c r="M27" s="1465" t="s">
        <v>82</v>
      </c>
      <c r="N27" s="1533"/>
      <c r="O27" s="1468"/>
      <c r="P27" s="1530">
        <v>4</v>
      </c>
      <c r="Q27" s="1491" t="s">
        <v>51</v>
      </c>
      <c r="R27" s="1492" t="s">
        <v>80</v>
      </c>
      <c r="S27" s="1493">
        <f>G21</f>
        <v>135</v>
      </c>
      <c r="T27" s="1493">
        <f>I25</f>
        <v>138</v>
      </c>
      <c r="U27" s="1493">
        <f>K29</f>
        <v>170</v>
      </c>
      <c r="V27" s="1494">
        <f>E34</f>
        <v>151</v>
      </c>
      <c r="W27" s="1495">
        <f t="shared" si="5"/>
        <v>459</v>
      </c>
      <c r="X27" s="1496"/>
      <c r="Y27" s="1526">
        <f t="shared" si="4"/>
        <v>153</v>
      </c>
      <c r="AA27" s="1502"/>
      <c r="AB27" s="1502"/>
    </row>
    <row r="28" spans="1:31" s="1502" customFormat="1" ht="18" outlineLevel="1" x14ac:dyDescent="0.2">
      <c r="A28" s="1940"/>
      <c r="B28" s="1480" t="str">
        <f>$Q$30</f>
        <v>Тимохин Владимир</v>
      </c>
      <c r="C28" s="1481">
        <v>151</v>
      </c>
      <c r="D28" s="1480">
        <f>$Q$32</f>
        <v>0</v>
      </c>
      <c r="E28" s="1481"/>
      <c r="F28" s="1480" t="str">
        <f>$Q$22</f>
        <v>Эммерих Эдуард</v>
      </c>
      <c r="G28" s="1481">
        <v>186</v>
      </c>
      <c r="H28" s="1480">
        <f>$Q$24</f>
        <v>0</v>
      </c>
      <c r="I28" s="1481"/>
      <c r="J28" s="1480" t="str">
        <f>$Q$26</f>
        <v>Соколов Сергей</v>
      </c>
      <c r="K28" s="1481">
        <v>121</v>
      </c>
      <c r="L28" s="1480">
        <f>$Q$28</f>
        <v>0</v>
      </c>
      <c r="M28" s="1481"/>
      <c r="N28" s="1534"/>
      <c r="O28" s="1503"/>
      <c r="P28" s="1530"/>
      <c r="Q28" s="1491"/>
      <c r="R28" s="1492"/>
      <c r="S28" s="1493">
        <f>I20</f>
        <v>0</v>
      </c>
      <c r="T28" s="1493">
        <f>K24</f>
        <v>0</v>
      </c>
      <c r="U28" s="1493">
        <f>M28</f>
        <v>0</v>
      </c>
      <c r="V28" s="1494">
        <v>0</v>
      </c>
      <c r="W28" s="1495">
        <f t="shared" si="5"/>
        <v>0</v>
      </c>
      <c r="X28" s="1496"/>
      <c r="Y28" s="1526">
        <f t="shared" si="4"/>
        <v>0</v>
      </c>
      <c r="AB28" s="1535"/>
      <c r="AC28" s="1536"/>
      <c r="AD28" s="1505"/>
      <c r="AE28" s="1479"/>
    </row>
    <row r="29" spans="1:31" ht="18" outlineLevel="1" x14ac:dyDescent="0.2">
      <c r="A29" s="1940"/>
      <c r="B29" s="1480" t="str">
        <f>$Q$31</f>
        <v>Черный Сергей</v>
      </c>
      <c r="C29" s="1481">
        <v>172</v>
      </c>
      <c r="D29" s="1480">
        <f>$Q$33</f>
        <v>0</v>
      </c>
      <c r="E29" s="1481"/>
      <c r="F29" s="1480" t="str">
        <f>$Q$23</f>
        <v>Кравченко Оксана</v>
      </c>
      <c r="G29" s="1481">
        <v>143</v>
      </c>
      <c r="H29" s="1480">
        <f>$Q$25</f>
        <v>0</v>
      </c>
      <c r="I29" s="1481"/>
      <c r="J29" s="1480" t="str">
        <f>$Q$27</f>
        <v>Гаврицков Владимир</v>
      </c>
      <c r="K29" s="1481">
        <v>170</v>
      </c>
      <c r="L29" s="1480">
        <f>$Q$29</f>
        <v>0</v>
      </c>
      <c r="M29" s="1481"/>
      <c r="N29" s="1482"/>
      <c r="O29" s="1468"/>
      <c r="P29" s="1530"/>
      <c r="Q29" s="1491"/>
      <c r="R29" s="1492"/>
      <c r="S29" s="1493">
        <f>I21</f>
        <v>0</v>
      </c>
      <c r="T29" s="1493">
        <f>K25</f>
        <v>0</v>
      </c>
      <c r="U29" s="1493">
        <f>M29</f>
        <v>0</v>
      </c>
      <c r="V29" s="1494">
        <v>0</v>
      </c>
      <c r="W29" s="1495">
        <f t="shared" si="5"/>
        <v>0</v>
      </c>
      <c r="X29" s="1496"/>
      <c r="Y29" s="1526">
        <f t="shared" si="4"/>
        <v>0</v>
      </c>
      <c r="Z29" s="1502"/>
      <c r="AA29" s="1502"/>
      <c r="AB29" s="1537"/>
      <c r="AC29" s="1538"/>
    </row>
    <row r="30" spans="1:31" ht="18" outlineLevel="1" x14ac:dyDescent="0.2">
      <c r="A30" s="1497"/>
      <c r="B30" s="1468"/>
      <c r="C30" s="1468"/>
      <c r="D30" s="1468"/>
      <c r="E30" s="1468"/>
      <c r="F30" s="1468"/>
      <c r="G30" s="1468"/>
      <c r="H30" s="1468"/>
      <c r="I30" s="1468"/>
      <c r="J30" s="1468"/>
      <c r="K30" s="1468"/>
      <c r="L30" s="1468"/>
      <c r="M30" s="1468"/>
      <c r="N30" s="1482"/>
      <c r="O30" s="1482"/>
      <c r="P30" s="1530">
        <v>5</v>
      </c>
      <c r="Q30" s="1491" t="s">
        <v>65</v>
      </c>
      <c r="R30" s="1492" t="s">
        <v>637</v>
      </c>
      <c r="S30" s="1493">
        <f>K20</f>
        <v>124</v>
      </c>
      <c r="T30" s="1493">
        <f>M24</f>
        <v>196</v>
      </c>
      <c r="U30" s="1493">
        <f>C28</f>
        <v>151</v>
      </c>
      <c r="V30" s="1494">
        <v>0</v>
      </c>
      <c r="W30" s="1495">
        <f t="shared" si="5"/>
        <v>471</v>
      </c>
      <c r="X30" s="1496"/>
      <c r="Y30" s="1526">
        <f t="shared" si="4"/>
        <v>157</v>
      </c>
      <c r="Z30" s="1502"/>
      <c r="AA30" s="1502"/>
      <c r="AB30" s="1537"/>
      <c r="AC30" s="1538"/>
    </row>
    <row r="31" spans="1:31" s="1502" customFormat="1" ht="18" outlineLevel="1" x14ac:dyDescent="0.2">
      <c r="A31" s="1533"/>
      <c r="B31" s="1533"/>
      <c r="C31" s="1533"/>
      <c r="D31" s="1533"/>
      <c r="E31" s="1533"/>
      <c r="F31" s="1533"/>
      <c r="G31" s="1533"/>
      <c r="H31" s="1533"/>
      <c r="I31" s="1533"/>
      <c r="J31" s="1533"/>
      <c r="K31" s="1533"/>
      <c r="L31" s="1533"/>
      <c r="M31" s="1533"/>
      <c r="N31" s="1503"/>
      <c r="O31" s="1503"/>
      <c r="P31" s="1530">
        <v>6</v>
      </c>
      <c r="Q31" s="1491" t="s">
        <v>41</v>
      </c>
      <c r="R31" s="1492" t="s">
        <v>638</v>
      </c>
      <c r="S31" s="1493">
        <f>K21</f>
        <v>170</v>
      </c>
      <c r="T31" s="1493">
        <f>M25</f>
        <v>152</v>
      </c>
      <c r="U31" s="1493">
        <f>C29</f>
        <v>172</v>
      </c>
      <c r="V31" s="1494">
        <f>E35</f>
        <v>211</v>
      </c>
      <c r="W31" s="1495">
        <f t="shared" si="5"/>
        <v>553</v>
      </c>
      <c r="X31" s="1496"/>
      <c r="Y31" s="1526">
        <f t="shared" si="4"/>
        <v>184.33333333333334</v>
      </c>
      <c r="AB31" s="1537"/>
      <c r="AC31" s="1538"/>
      <c r="AD31" s="1505"/>
      <c r="AE31" s="1479"/>
    </row>
    <row r="32" spans="1:31" s="1502" customFormat="1" ht="18" outlineLevel="1" x14ac:dyDescent="0.2">
      <c r="A32" s="1941" t="s">
        <v>643</v>
      </c>
      <c r="B32" s="1942"/>
      <c r="C32" s="1942"/>
      <c r="D32" s="1942"/>
      <c r="E32" s="1942"/>
      <c r="F32" s="1942"/>
      <c r="G32" s="1942"/>
      <c r="H32" s="1942"/>
      <c r="I32" s="1942"/>
      <c r="J32" s="1942"/>
      <c r="K32" s="1942"/>
      <c r="L32" s="1942"/>
      <c r="M32" s="1942"/>
      <c r="N32" s="1503"/>
      <c r="O32" s="1503"/>
      <c r="P32" s="1539"/>
      <c r="Q32" s="1512"/>
      <c r="R32" s="1492"/>
      <c r="S32" s="1493">
        <f>M20</f>
        <v>0</v>
      </c>
      <c r="T32" s="1493">
        <f>C24</f>
        <v>0</v>
      </c>
      <c r="U32" s="1493">
        <f>E28</f>
        <v>0</v>
      </c>
      <c r="V32" s="1494">
        <v>0</v>
      </c>
      <c r="W32" s="1495">
        <f t="shared" si="5"/>
        <v>0</v>
      </c>
      <c r="X32" s="1496"/>
      <c r="Y32" s="1526">
        <f t="shared" si="4"/>
        <v>0</v>
      </c>
      <c r="AB32" s="1537"/>
      <c r="AC32" s="1538"/>
      <c r="AD32" s="1505"/>
      <c r="AE32" s="1479"/>
    </row>
    <row r="33" spans="1:31" s="1502" customFormat="1" ht="18.75" outlineLevel="1" thickBot="1" x14ac:dyDescent="0.25">
      <c r="A33" s="1943">
        <v>1</v>
      </c>
      <c r="B33" s="1540">
        <v>1</v>
      </c>
      <c r="C33" s="1541" t="s">
        <v>82</v>
      </c>
      <c r="D33" s="1540">
        <v>2</v>
      </c>
      <c r="E33" s="1541" t="s">
        <v>82</v>
      </c>
      <c r="F33" s="1540">
        <v>3</v>
      </c>
      <c r="G33" s="1541" t="s">
        <v>82</v>
      </c>
      <c r="H33" s="1540">
        <v>4</v>
      </c>
      <c r="I33" s="1541" t="s">
        <v>82</v>
      </c>
      <c r="J33" s="1540">
        <v>5</v>
      </c>
      <c r="K33" s="1541" t="s">
        <v>82</v>
      </c>
      <c r="L33" s="1540">
        <v>6</v>
      </c>
      <c r="M33" s="1541" t="s">
        <v>82</v>
      </c>
      <c r="N33" s="1542"/>
      <c r="O33" s="1542"/>
      <c r="P33" s="1543"/>
      <c r="Q33" s="1544"/>
      <c r="R33" s="1545"/>
      <c r="S33" s="1546">
        <f>M21</f>
        <v>0</v>
      </c>
      <c r="T33" s="1546">
        <f>C25</f>
        <v>0</v>
      </c>
      <c r="U33" s="1546">
        <f>E29</f>
        <v>0</v>
      </c>
      <c r="V33" s="1547">
        <v>0</v>
      </c>
      <c r="W33" s="1548">
        <f t="shared" si="5"/>
        <v>0</v>
      </c>
      <c r="X33" s="1549"/>
      <c r="Y33" s="1550">
        <f t="shared" si="4"/>
        <v>0</v>
      </c>
      <c r="AB33" s="1537"/>
      <c r="AC33" s="1538"/>
      <c r="AD33" s="1505"/>
      <c r="AE33" s="1479"/>
    </row>
    <row r="34" spans="1:31" s="1502" customFormat="1" ht="18.75" outlineLevel="1" thickTop="1" x14ac:dyDescent="0.2">
      <c r="A34" s="1944"/>
      <c r="B34" s="1480" t="str">
        <f>Q15</f>
        <v>Солонков Владимир</v>
      </c>
      <c r="C34" s="1551">
        <v>133</v>
      </c>
      <c r="D34" s="1552" t="str">
        <f>Q27</f>
        <v>Гаврицков Владимир</v>
      </c>
      <c r="E34" s="1551">
        <v>151</v>
      </c>
      <c r="F34" s="1552" t="str">
        <f>Q14</f>
        <v>Клюева Наталья</v>
      </c>
      <c r="G34" s="1551">
        <v>186</v>
      </c>
      <c r="H34" s="1552" t="str">
        <f>Q26</f>
        <v>Соколов Сергей</v>
      </c>
      <c r="I34" s="1551">
        <v>137</v>
      </c>
      <c r="J34" s="1552" t="str">
        <f>Q16</f>
        <v>Дикушникова Ольга</v>
      </c>
      <c r="K34" s="1551">
        <v>165</v>
      </c>
      <c r="L34" s="1480" t="str">
        <f>Q8</f>
        <v>Шенцев Сергей</v>
      </c>
      <c r="M34" s="1551">
        <v>208</v>
      </c>
      <c r="N34" s="1503"/>
      <c r="O34" s="1503"/>
      <c r="P34" s="1503"/>
      <c r="S34" s="1503"/>
      <c r="T34" s="1503"/>
      <c r="U34" s="1503"/>
      <c r="V34" s="1503"/>
      <c r="W34" s="1503"/>
      <c r="X34" s="1503"/>
      <c r="Y34" s="1553"/>
      <c r="AB34" s="1537"/>
      <c r="AC34" s="1538"/>
      <c r="AD34" s="1505"/>
      <c r="AE34" s="1479"/>
    </row>
    <row r="35" spans="1:31" s="1502" customFormat="1" ht="15.75" outlineLevel="1" thickBot="1" x14ac:dyDescent="0.25">
      <c r="A35" s="1945"/>
      <c r="B35" s="1554" t="str">
        <f>Q22</f>
        <v>Эммерих Эдуард</v>
      </c>
      <c r="C35" s="1555">
        <v>188</v>
      </c>
      <c r="D35" s="1554" t="str">
        <f>Q31</f>
        <v>Черный Сергей</v>
      </c>
      <c r="E35" s="1555">
        <v>211</v>
      </c>
      <c r="F35" s="1556" t="str">
        <f>Q7</f>
        <v>Гамов Евгений</v>
      </c>
      <c r="G35" s="1555">
        <v>156</v>
      </c>
      <c r="H35" s="1556" t="str">
        <f>Q10</f>
        <v>Карунас Антон</v>
      </c>
      <c r="I35" s="1555">
        <v>176</v>
      </c>
      <c r="J35" s="1556" t="str">
        <f>Q23</f>
        <v>Кравченко Оксана</v>
      </c>
      <c r="K35" s="1555">
        <v>195</v>
      </c>
      <c r="L35" s="1556" t="str">
        <f>Q12</f>
        <v>Чуруксаева Людмила</v>
      </c>
      <c r="M35" s="1555">
        <v>129</v>
      </c>
      <c r="N35" s="1557"/>
      <c r="O35" s="1557"/>
      <c r="P35" s="1558"/>
      <c r="Q35" s="1558"/>
      <c r="R35" s="1558"/>
      <c r="S35" s="1558"/>
      <c r="T35" s="1558"/>
      <c r="U35" s="1558"/>
      <c r="V35" s="1558"/>
      <c r="W35" s="1558"/>
      <c r="X35" s="1558"/>
      <c r="Y35" s="1559"/>
      <c r="AD35" s="1505"/>
      <c r="AE35" s="1479"/>
    </row>
    <row r="36" spans="1:31" s="1502" customFormat="1" ht="15.75" outlineLevel="1" thickTop="1" x14ac:dyDescent="0.2">
      <c r="A36" s="1497"/>
      <c r="B36" s="1468"/>
      <c r="C36" s="1468"/>
      <c r="D36" s="1468"/>
      <c r="E36" s="1468"/>
      <c r="F36" s="1468"/>
      <c r="G36" s="1468"/>
      <c r="H36" s="1468"/>
      <c r="I36" s="1468"/>
      <c r="J36" s="1468"/>
      <c r="K36" s="1468"/>
      <c r="L36" s="1468"/>
      <c r="M36" s="1468"/>
      <c r="N36" s="1475"/>
      <c r="O36" s="1475"/>
      <c r="P36" s="1475"/>
      <c r="Q36" s="1560"/>
      <c r="R36" s="1475"/>
      <c r="S36" s="1475"/>
      <c r="T36" s="1542"/>
      <c r="U36" s="1542"/>
      <c r="V36" s="1542"/>
      <c r="W36" s="1542"/>
      <c r="X36" s="1542"/>
      <c r="Y36" s="1561"/>
      <c r="AC36" s="1562"/>
      <c r="AD36" s="1505"/>
      <c r="AE36" s="1479"/>
    </row>
    <row r="37" spans="1:31" x14ac:dyDescent="0.2">
      <c r="A37" s="1475"/>
      <c r="B37" s="1475"/>
      <c r="D37" s="1475"/>
      <c r="F37" s="1475"/>
      <c r="H37" s="1475"/>
      <c r="AA37" s="1475"/>
      <c r="AC37" s="1475"/>
    </row>
    <row r="38" spans="1:31" s="1447" customFormat="1" ht="18" x14ac:dyDescent="0.2">
      <c r="A38" s="1566" t="s">
        <v>90</v>
      </c>
      <c r="Q38" s="1451"/>
      <c r="AB38" s="1475"/>
      <c r="AC38" s="1567"/>
      <c r="AD38" s="1446"/>
      <c r="AE38" s="1446"/>
    </row>
    <row r="39" spans="1:31" s="1447" customFormat="1" ht="18.75" thickBot="1" x14ac:dyDescent="0.25">
      <c r="Q39" s="1451"/>
      <c r="T39" s="1449"/>
      <c r="U39" s="1449"/>
      <c r="V39" s="1449"/>
      <c r="W39" s="1449"/>
      <c r="X39" s="1449"/>
      <c r="Y39" s="1449"/>
      <c r="Z39" s="1452"/>
      <c r="AC39" s="1447" t="s">
        <v>171</v>
      </c>
      <c r="AD39" s="1446"/>
      <c r="AE39" s="1446"/>
    </row>
    <row r="40" spans="1:31" s="1574" customFormat="1" ht="20.25" outlineLevel="1" thickTop="1" x14ac:dyDescent="0.2">
      <c r="A40" s="1946" t="s">
        <v>644</v>
      </c>
      <c r="B40" s="1947"/>
      <c r="C40" s="1947"/>
      <c r="D40" s="1947"/>
      <c r="E40" s="1947"/>
      <c r="F40" s="1947"/>
      <c r="G40" s="1947"/>
      <c r="H40" s="1947"/>
      <c r="I40" s="1947"/>
      <c r="J40" s="1947"/>
      <c r="K40" s="1947"/>
      <c r="L40" s="1947"/>
      <c r="M40" s="1947"/>
      <c r="N40" s="1568"/>
      <c r="O40" s="1569"/>
      <c r="P40" s="1948" t="s">
        <v>83</v>
      </c>
      <c r="Q40" s="1949" t="s">
        <v>645</v>
      </c>
      <c r="R40" s="1950"/>
      <c r="S40" s="1950"/>
      <c r="T40" s="1950"/>
      <c r="U40" s="1950"/>
      <c r="V40" s="1950"/>
      <c r="W40" s="1950"/>
      <c r="X40" s="1951"/>
      <c r="Y40" s="1952" t="s">
        <v>0</v>
      </c>
      <c r="Z40" s="1570"/>
      <c r="AA40" s="1571">
        <v>1</v>
      </c>
      <c r="AB40" s="1572" t="s">
        <v>11</v>
      </c>
      <c r="AC40" s="1573">
        <v>208.33333333333334</v>
      </c>
      <c r="AD40" s="1462"/>
      <c r="AE40" s="1462"/>
    </row>
    <row r="41" spans="1:31" ht="20.25" outlineLevel="1" thickBot="1" x14ac:dyDescent="0.25">
      <c r="A41" s="1930">
        <v>1</v>
      </c>
      <c r="B41" s="1575" t="s">
        <v>123</v>
      </c>
      <c r="C41" s="1576" t="s">
        <v>82</v>
      </c>
      <c r="D41" s="1575" t="s">
        <v>124</v>
      </c>
      <c r="E41" s="1576" t="s">
        <v>82</v>
      </c>
      <c r="F41" s="1575" t="s">
        <v>125</v>
      </c>
      <c r="G41" s="1576" t="s">
        <v>82</v>
      </c>
      <c r="H41" s="1575" t="s">
        <v>126</v>
      </c>
      <c r="I41" s="1576" t="s">
        <v>82</v>
      </c>
      <c r="J41" s="1575" t="s">
        <v>602</v>
      </c>
      <c r="K41" s="1576" t="s">
        <v>82</v>
      </c>
      <c r="L41" s="1575" t="s">
        <v>603</v>
      </c>
      <c r="M41" s="1576" t="s">
        <v>82</v>
      </c>
      <c r="N41" s="1467"/>
      <c r="O41" s="1468"/>
      <c r="P41" s="1937"/>
      <c r="Q41" s="1469" t="s">
        <v>56</v>
      </c>
      <c r="R41" s="1470" t="s">
        <v>634</v>
      </c>
      <c r="S41" s="1471" t="s">
        <v>1</v>
      </c>
      <c r="T41" s="1471" t="s">
        <v>2</v>
      </c>
      <c r="U41" s="1471" t="s">
        <v>3</v>
      </c>
      <c r="V41" s="1472" t="s">
        <v>94</v>
      </c>
      <c r="W41" s="1473" t="s">
        <v>57</v>
      </c>
      <c r="X41" s="1474" t="s">
        <v>87</v>
      </c>
      <c r="Y41" s="1953"/>
      <c r="AA41" s="1577">
        <v>2</v>
      </c>
      <c r="AB41" s="1572" t="s">
        <v>12</v>
      </c>
      <c r="AC41" s="1573">
        <v>202.66666666666666</v>
      </c>
      <c r="AE41" s="1446"/>
    </row>
    <row r="42" spans="1:31" ht="19.5" outlineLevel="1" x14ac:dyDescent="0.2">
      <c r="A42" s="1930"/>
      <c r="B42" s="1480" t="str">
        <f>$Q$42</f>
        <v>Шенцев Сергей</v>
      </c>
      <c r="C42" s="1578">
        <v>172</v>
      </c>
      <c r="D42" s="1480" t="str">
        <f>$Q$44</f>
        <v>Карунас Антон</v>
      </c>
      <c r="E42" s="1578">
        <v>165</v>
      </c>
      <c r="F42" s="1480" t="str">
        <f>$Q$46</f>
        <v>Постоенко Андрей</v>
      </c>
      <c r="G42" s="1578">
        <v>158</v>
      </c>
      <c r="H42" s="1480" t="str">
        <f>$Q$48</f>
        <v>Черный Сергей</v>
      </c>
      <c r="I42" s="1578">
        <v>224</v>
      </c>
      <c r="J42" s="1480" t="str">
        <f>$Q$50</f>
        <v>Пушкарев Александр</v>
      </c>
      <c r="K42" s="1578">
        <v>189</v>
      </c>
      <c r="L42" s="1480" t="str">
        <f>$Q$52</f>
        <v>Ситников Алексей</v>
      </c>
      <c r="M42" s="1578">
        <v>176</v>
      </c>
      <c r="N42" s="1482"/>
      <c r="O42" s="1468"/>
      <c r="P42" s="1483">
        <f t="shared" ref="P42:P53" si="6">P41+1</f>
        <v>1</v>
      </c>
      <c r="Q42" s="1579" t="str">
        <f>Q8</f>
        <v>Шенцев Сергей</v>
      </c>
      <c r="R42" s="1485" t="s">
        <v>70</v>
      </c>
      <c r="S42" s="1486">
        <f>C42</f>
        <v>172</v>
      </c>
      <c r="T42" s="1486">
        <f>E46</f>
        <v>201</v>
      </c>
      <c r="U42" s="1486">
        <f>G50</f>
        <v>252</v>
      </c>
      <c r="V42" s="1487">
        <f>K56</f>
        <v>168</v>
      </c>
      <c r="W42" s="1488">
        <f>SUM(S42:V42)-MIN(S42:V42)</f>
        <v>625</v>
      </c>
      <c r="X42" s="1489"/>
      <c r="Y42" s="1580">
        <f t="shared" ref="Y42:Y53" si="7">(W42+X42)/3</f>
        <v>208.33333333333334</v>
      </c>
      <c r="AA42" s="1577">
        <v>3</v>
      </c>
      <c r="AB42" s="1572" t="s">
        <v>41</v>
      </c>
      <c r="AC42" s="1573">
        <v>197</v>
      </c>
      <c r="AE42" s="1446"/>
    </row>
    <row r="43" spans="1:31" ht="19.5" outlineLevel="1" x14ac:dyDescent="0.2">
      <c r="A43" s="1930"/>
      <c r="B43" s="1480" t="str">
        <f>$Q$43</f>
        <v>Дикушникова Ольга</v>
      </c>
      <c r="C43" s="1578">
        <v>130</v>
      </c>
      <c r="D43" s="1480" t="str">
        <f>$Q$45</f>
        <v>Гамов Евгений</v>
      </c>
      <c r="E43" s="1578">
        <v>192</v>
      </c>
      <c r="F43" s="1480" t="str">
        <f>$Q$47</f>
        <v>Захаров Андрей</v>
      </c>
      <c r="G43" s="1578">
        <v>190</v>
      </c>
      <c r="H43" s="1480" t="str">
        <f>$Q$49</f>
        <v>Чуруксаева Людмила</v>
      </c>
      <c r="I43" s="1578">
        <v>161</v>
      </c>
      <c r="J43" s="1480" t="str">
        <f>$Q$51</f>
        <v>Клюева Наталья</v>
      </c>
      <c r="K43" s="1578">
        <v>159</v>
      </c>
      <c r="L43" s="1480" t="str">
        <f>$Q$53</f>
        <v>Эммерих Эдуард</v>
      </c>
      <c r="M43" s="1578">
        <v>198</v>
      </c>
      <c r="N43" s="1482"/>
      <c r="O43" s="1468"/>
      <c r="P43" s="1490">
        <f t="shared" si="6"/>
        <v>2</v>
      </c>
      <c r="Q43" s="1581" t="str">
        <f>Q16</f>
        <v>Дикушникова Ольга</v>
      </c>
      <c r="R43" s="1492" t="s">
        <v>72</v>
      </c>
      <c r="S43" s="1493">
        <f>C43</f>
        <v>130</v>
      </c>
      <c r="T43" s="1493">
        <f>E47</f>
        <v>166</v>
      </c>
      <c r="U43" s="1493">
        <f>G51</f>
        <v>122</v>
      </c>
      <c r="V43" s="1494">
        <v>0</v>
      </c>
      <c r="W43" s="1495">
        <f t="shared" ref="W43:W53" si="8">SUM(S43:V43)-MIN(S43:V43)</f>
        <v>418</v>
      </c>
      <c r="X43" s="1496">
        <v>8</v>
      </c>
      <c r="Y43" s="1582">
        <f t="shared" si="7"/>
        <v>142</v>
      </c>
      <c r="AA43" s="1577">
        <v>4</v>
      </c>
      <c r="AB43" s="1572" t="s">
        <v>25</v>
      </c>
      <c r="AC43" s="1573">
        <v>190.66666666666666</v>
      </c>
      <c r="AE43" s="1446"/>
    </row>
    <row r="44" spans="1:31" ht="19.5" outlineLevel="1" x14ac:dyDescent="0.2">
      <c r="A44" s="1583"/>
      <c r="B44" s="1468"/>
      <c r="C44" s="1468"/>
      <c r="D44" s="1468"/>
      <c r="E44" s="1468"/>
      <c r="F44" s="1468"/>
      <c r="G44" s="1468"/>
      <c r="H44" s="1468"/>
      <c r="I44" s="1468"/>
      <c r="J44" s="1468"/>
      <c r="K44" s="1468"/>
      <c r="L44" s="1468"/>
      <c r="M44" s="1468"/>
      <c r="N44" s="1500"/>
      <c r="O44" s="1468"/>
      <c r="P44" s="1490">
        <f t="shared" si="6"/>
        <v>3</v>
      </c>
      <c r="Q44" s="1584" t="str">
        <f>Q10</f>
        <v>Карунас Антон</v>
      </c>
      <c r="R44" s="1492" t="s">
        <v>75</v>
      </c>
      <c r="S44" s="1493">
        <f>E42</f>
        <v>165</v>
      </c>
      <c r="T44" s="1493">
        <f>G46</f>
        <v>169</v>
      </c>
      <c r="U44" s="1493">
        <f>I50</f>
        <v>147</v>
      </c>
      <c r="V44" s="1494">
        <f>E55</f>
        <v>165</v>
      </c>
      <c r="W44" s="1495">
        <f t="shared" si="8"/>
        <v>499</v>
      </c>
      <c r="X44" s="1496"/>
      <c r="Y44" s="1582">
        <f t="shared" si="7"/>
        <v>166.33333333333334</v>
      </c>
      <c r="AA44" s="1577">
        <v>5</v>
      </c>
      <c r="AB44" s="1572" t="s">
        <v>34</v>
      </c>
      <c r="AC44" s="1573">
        <v>188</v>
      </c>
      <c r="AE44" s="1446"/>
    </row>
    <row r="45" spans="1:31" ht="19.5" outlineLevel="1" x14ac:dyDescent="0.2">
      <c r="A45" s="1930">
        <v>2</v>
      </c>
      <c r="B45" s="1575" t="s">
        <v>123</v>
      </c>
      <c r="C45" s="1576" t="s">
        <v>82</v>
      </c>
      <c r="D45" s="1575" t="s">
        <v>124</v>
      </c>
      <c r="E45" s="1576" t="s">
        <v>82</v>
      </c>
      <c r="F45" s="1575" t="s">
        <v>125</v>
      </c>
      <c r="G45" s="1576" t="s">
        <v>82</v>
      </c>
      <c r="H45" s="1575" t="s">
        <v>126</v>
      </c>
      <c r="I45" s="1576" t="s">
        <v>82</v>
      </c>
      <c r="J45" s="1575" t="s">
        <v>602</v>
      </c>
      <c r="K45" s="1576" t="s">
        <v>82</v>
      </c>
      <c r="L45" s="1575" t="s">
        <v>603</v>
      </c>
      <c r="M45" s="1576" t="s">
        <v>82</v>
      </c>
      <c r="N45" s="1500"/>
      <c r="O45" s="1468"/>
      <c r="P45" s="1490">
        <f t="shared" si="6"/>
        <v>4</v>
      </c>
      <c r="Q45" s="1584" t="str">
        <f>Q7</f>
        <v>Гамов Евгений</v>
      </c>
      <c r="R45" s="1492" t="s">
        <v>76</v>
      </c>
      <c r="S45" s="1493">
        <f>E43</f>
        <v>192</v>
      </c>
      <c r="T45" s="1493">
        <f>G47</f>
        <v>169</v>
      </c>
      <c r="U45" s="1493">
        <f>I51</f>
        <v>201</v>
      </c>
      <c r="V45" s="1494">
        <f>E56</f>
        <v>179</v>
      </c>
      <c r="W45" s="1495">
        <f t="shared" si="8"/>
        <v>572</v>
      </c>
      <c r="X45" s="1496"/>
      <c r="Y45" s="1582">
        <f t="shared" si="7"/>
        <v>190.66666666666666</v>
      </c>
      <c r="AA45" s="1577">
        <v>6</v>
      </c>
      <c r="AB45" s="1572" t="s">
        <v>46</v>
      </c>
      <c r="AC45" s="1573">
        <v>184.33333333333334</v>
      </c>
      <c r="AE45" s="1446"/>
    </row>
    <row r="46" spans="1:31" ht="19.5" outlineLevel="1" x14ac:dyDescent="0.2">
      <c r="A46" s="1930"/>
      <c r="B46" s="1480" t="s">
        <v>34</v>
      </c>
      <c r="C46" s="1578">
        <v>177</v>
      </c>
      <c r="D46" s="1480" t="s">
        <v>11</v>
      </c>
      <c r="E46" s="1578">
        <v>201</v>
      </c>
      <c r="F46" s="1480" t="str">
        <f>$Q$44</f>
        <v>Карунас Антон</v>
      </c>
      <c r="G46" s="1578">
        <v>169</v>
      </c>
      <c r="H46" s="1480" t="str">
        <f>$Q$46</f>
        <v>Постоенко Андрей</v>
      </c>
      <c r="I46" s="1578">
        <v>171</v>
      </c>
      <c r="J46" s="1480" t="str">
        <f>$Q$48</f>
        <v>Черный Сергей</v>
      </c>
      <c r="K46" s="1578">
        <v>189</v>
      </c>
      <c r="L46" s="1480" t="str">
        <f>$Q$50</f>
        <v>Пушкарев Александр</v>
      </c>
      <c r="M46" s="1578">
        <v>217</v>
      </c>
      <c r="N46" s="1467"/>
      <c r="O46" s="1468"/>
      <c r="P46" s="1490">
        <f t="shared" si="6"/>
        <v>5</v>
      </c>
      <c r="Q46" s="1584" t="str">
        <f>Q11</f>
        <v>Постоенко Андрей</v>
      </c>
      <c r="R46" s="1492" t="s">
        <v>79</v>
      </c>
      <c r="S46" s="1493">
        <f>G42</f>
        <v>158</v>
      </c>
      <c r="T46" s="1493">
        <f>I46</f>
        <v>171</v>
      </c>
      <c r="U46" s="1493">
        <f>K50</f>
        <v>179</v>
      </c>
      <c r="V46" s="1494">
        <f>G56</f>
        <v>192</v>
      </c>
      <c r="W46" s="1495">
        <f t="shared" si="8"/>
        <v>542</v>
      </c>
      <c r="X46" s="1496"/>
      <c r="Y46" s="1582">
        <f t="shared" si="7"/>
        <v>180.66666666666666</v>
      </c>
      <c r="AA46" s="1585">
        <v>7</v>
      </c>
      <c r="AB46" s="1586" t="s">
        <v>39</v>
      </c>
      <c r="AC46" s="1587">
        <v>183.33333333333334</v>
      </c>
    </row>
    <row r="47" spans="1:31" ht="19.5" outlineLevel="1" x14ac:dyDescent="0.2">
      <c r="A47" s="1930"/>
      <c r="B47" s="1480" t="str">
        <f>$Q$53</f>
        <v>Эммерих Эдуард</v>
      </c>
      <c r="C47" s="1578">
        <v>174</v>
      </c>
      <c r="D47" s="1480" t="str">
        <f>$Q$43</f>
        <v>Дикушникова Ольга</v>
      </c>
      <c r="E47" s="1578">
        <v>166</v>
      </c>
      <c r="F47" s="1480" t="str">
        <f>$Q$45</f>
        <v>Гамов Евгений</v>
      </c>
      <c r="G47" s="1578">
        <v>169</v>
      </c>
      <c r="H47" s="1480" t="str">
        <f>$Q$47</f>
        <v>Захаров Андрей</v>
      </c>
      <c r="I47" s="1578">
        <v>148</v>
      </c>
      <c r="J47" s="1480" t="str">
        <f>$Q$49</f>
        <v>Чуруксаева Людмила</v>
      </c>
      <c r="K47" s="1578">
        <v>138</v>
      </c>
      <c r="L47" s="1480" t="str">
        <f>$Q$51</f>
        <v>Клюева Наталья</v>
      </c>
      <c r="M47" s="1578">
        <v>193</v>
      </c>
      <c r="N47" s="1482"/>
      <c r="O47" s="1503"/>
      <c r="P47" s="1490">
        <f t="shared" si="6"/>
        <v>6</v>
      </c>
      <c r="Q47" s="1584" t="str">
        <f>Q17</f>
        <v>Захаров Андрей</v>
      </c>
      <c r="R47" s="1492" t="s">
        <v>80</v>
      </c>
      <c r="S47" s="1493">
        <f>G43</f>
        <v>190</v>
      </c>
      <c r="T47" s="1493">
        <f>I47</f>
        <v>148</v>
      </c>
      <c r="U47" s="1493">
        <f>K51</f>
        <v>157</v>
      </c>
      <c r="V47" s="1494">
        <f>K55</f>
        <v>189</v>
      </c>
      <c r="W47" s="1495">
        <f t="shared" si="8"/>
        <v>536</v>
      </c>
      <c r="X47" s="1496"/>
      <c r="Y47" s="1582">
        <f t="shared" si="7"/>
        <v>178.66666666666666</v>
      </c>
      <c r="AA47" s="1585">
        <v>8</v>
      </c>
      <c r="AB47" s="1586" t="s">
        <v>68</v>
      </c>
      <c r="AC47" s="1587">
        <v>180.66666666666666</v>
      </c>
    </row>
    <row r="48" spans="1:31" ht="19.5" outlineLevel="1" x14ac:dyDescent="0.2">
      <c r="A48" s="1588"/>
      <c r="B48" s="1482"/>
      <c r="C48" s="1482"/>
      <c r="D48" s="1482"/>
      <c r="E48" s="1482"/>
      <c r="F48" s="1482"/>
      <c r="G48" s="1482"/>
      <c r="H48" s="1482"/>
      <c r="I48" s="1482"/>
      <c r="J48" s="1482"/>
      <c r="K48" s="1482"/>
      <c r="L48" s="1482"/>
      <c r="M48" s="1482"/>
      <c r="N48" s="1482"/>
      <c r="O48" s="1503"/>
      <c r="P48" s="1490">
        <f t="shared" si="6"/>
        <v>7</v>
      </c>
      <c r="Q48" s="1584" t="str">
        <f>Q31</f>
        <v>Черный Сергей</v>
      </c>
      <c r="R48" s="1492" t="s">
        <v>635</v>
      </c>
      <c r="S48" s="1493">
        <f>I42</f>
        <v>224</v>
      </c>
      <c r="T48" s="1493">
        <f>K46</f>
        <v>189</v>
      </c>
      <c r="U48" s="1493">
        <f>M50</f>
        <v>178</v>
      </c>
      <c r="V48" s="1494">
        <v>0</v>
      </c>
      <c r="W48" s="1495">
        <f t="shared" si="8"/>
        <v>591</v>
      </c>
      <c r="X48" s="1496"/>
      <c r="Y48" s="1582">
        <f t="shared" si="7"/>
        <v>197</v>
      </c>
      <c r="Z48" s="1589"/>
      <c r="AA48" s="1585">
        <v>9</v>
      </c>
      <c r="AB48" s="1586" t="s">
        <v>47</v>
      </c>
      <c r="AC48" s="1587">
        <v>178.66666666666666</v>
      </c>
    </row>
    <row r="49" spans="1:64" s="1589" customFormat="1" ht="19.5" outlineLevel="1" x14ac:dyDescent="0.2">
      <c r="A49" s="1930">
        <v>3</v>
      </c>
      <c r="B49" s="1575" t="s">
        <v>123</v>
      </c>
      <c r="C49" s="1576" t="s">
        <v>82</v>
      </c>
      <c r="D49" s="1575" t="s">
        <v>124</v>
      </c>
      <c r="E49" s="1576" t="s">
        <v>82</v>
      </c>
      <c r="F49" s="1575" t="s">
        <v>125</v>
      </c>
      <c r="G49" s="1576" t="s">
        <v>82</v>
      </c>
      <c r="H49" s="1575" t="s">
        <v>126</v>
      </c>
      <c r="I49" s="1576" t="s">
        <v>82</v>
      </c>
      <c r="J49" s="1575" t="s">
        <v>602</v>
      </c>
      <c r="K49" s="1576" t="s">
        <v>82</v>
      </c>
      <c r="L49" s="1575" t="s">
        <v>603</v>
      </c>
      <c r="M49" s="1576" t="s">
        <v>82</v>
      </c>
      <c r="N49" s="1482"/>
      <c r="O49" s="1503"/>
      <c r="P49" s="1490">
        <f t="shared" si="6"/>
        <v>8</v>
      </c>
      <c r="Q49" s="1581" t="str">
        <f>Q12</f>
        <v>Чуруксаева Людмила</v>
      </c>
      <c r="R49" s="1492" t="s">
        <v>636</v>
      </c>
      <c r="S49" s="1493">
        <f>I43</f>
        <v>161</v>
      </c>
      <c r="T49" s="1493">
        <f>K47</f>
        <v>138</v>
      </c>
      <c r="U49" s="1493">
        <f>M51</f>
        <v>159</v>
      </c>
      <c r="V49" s="1494">
        <f>I56</f>
        <v>180</v>
      </c>
      <c r="W49" s="1495">
        <f t="shared" si="8"/>
        <v>500</v>
      </c>
      <c r="X49" s="1496">
        <v>8</v>
      </c>
      <c r="Y49" s="1582">
        <f t="shared" si="7"/>
        <v>169.33333333333334</v>
      </c>
      <c r="Z49" s="1590"/>
      <c r="AA49" s="1585">
        <v>10</v>
      </c>
      <c r="AB49" s="1586" t="s">
        <v>8</v>
      </c>
      <c r="AC49" s="1587">
        <v>169.33333333333334</v>
      </c>
      <c r="AD49" s="1446"/>
      <c r="AE49" s="1479"/>
      <c r="AF49" s="1475"/>
      <c r="AG49" s="1475"/>
    </row>
    <row r="50" spans="1:64" s="1590" customFormat="1" ht="19.5" outlineLevel="1" x14ac:dyDescent="0.2">
      <c r="A50" s="1930"/>
      <c r="B50" s="1480" t="str">
        <f>$Q$50</f>
        <v>Пушкарев Александр</v>
      </c>
      <c r="C50" s="1578">
        <v>179</v>
      </c>
      <c r="D50" s="1480" t="str">
        <f>$Q$52</f>
        <v>Ситников Алексей</v>
      </c>
      <c r="E50" s="1578">
        <v>184</v>
      </c>
      <c r="F50" s="1480" t="str">
        <f>$Q$42</f>
        <v>Шенцев Сергей</v>
      </c>
      <c r="G50" s="1578">
        <v>252</v>
      </c>
      <c r="H50" s="1480" t="str">
        <f>$Q$44</f>
        <v>Карунас Антон</v>
      </c>
      <c r="I50" s="1578">
        <v>147</v>
      </c>
      <c r="J50" s="1480" t="str">
        <f>$Q$46</f>
        <v>Постоенко Андрей</v>
      </c>
      <c r="K50" s="1578">
        <v>179</v>
      </c>
      <c r="L50" s="1480" t="str">
        <f>$Q$48</f>
        <v>Черный Сергей</v>
      </c>
      <c r="M50" s="1578">
        <v>178</v>
      </c>
      <c r="N50" s="1500"/>
      <c r="O50" s="1468"/>
      <c r="P50" s="1490">
        <f t="shared" si="6"/>
        <v>9</v>
      </c>
      <c r="Q50" s="1584" t="str">
        <f>Q9</f>
        <v>Пушкарев Александр</v>
      </c>
      <c r="R50" s="1492" t="s">
        <v>637</v>
      </c>
      <c r="S50" s="1493">
        <f>K42</f>
        <v>189</v>
      </c>
      <c r="T50" s="1493">
        <f>M46</f>
        <v>217</v>
      </c>
      <c r="U50" s="1493">
        <f>C50</f>
        <v>179</v>
      </c>
      <c r="V50" s="1494">
        <f>C55</f>
        <v>202</v>
      </c>
      <c r="W50" s="1495">
        <f t="shared" si="8"/>
        <v>608</v>
      </c>
      <c r="X50" s="1496"/>
      <c r="Y50" s="1582">
        <f t="shared" si="7"/>
        <v>202.66666666666666</v>
      </c>
      <c r="AA50" s="1585">
        <v>11</v>
      </c>
      <c r="AB50" s="1586" t="s">
        <v>67</v>
      </c>
      <c r="AC50" s="1587">
        <v>166.33333333333334</v>
      </c>
      <c r="AD50" s="1446"/>
      <c r="AE50" s="1479"/>
      <c r="AF50" s="1475"/>
      <c r="AG50" s="1475"/>
    </row>
    <row r="51" spans="1:64" s="1468" customFormat="1" ht="19.5" outlineLevel="1" x14ac:dyDescent="0.2">
      <c r="A51" s="1930"/>
      <c r="B51" s="1480" t="str">
        <f>$Q$51</f>
        <v>Клюева Наталья</v>
      </c>
      <c r="C51" s="1578">
        <v>171</v>
      </c>
      <c r="D51" s="1480" t="str">
        <f>$Q$53</f>
        <v>Эммерих Эдуард</v>
      </c>
      <c r="E51" s="1578">
        <v>178</v>
      </c>
      <c r="F51" s="1480" t="str">
        <f>$Q$43</f>
        <v>Дикушникова Ольга</v>
      </c>
      <c r="G51" s="1578">
        <v>122</v>
      </c>
      <c r="H51" s="1480" t="str">
        <f>$Q$45</f>
        <v>Гамов Евгений</v>
      </c>
      <c r="I51" s="1578">
        <v>201</v>
      </c>
      <c r="J51" s="1480" t="str">
        <f>$Q$47</f>
        <v>Захаров Андрей</v>
      </c>
      <c r="K51" s="1578">
        <v>157</v>
      </c>
      <c r="L51" s="1480" t="str">
        <f>$Q$49</f>
        <v>Чуруксаева Людмила</v>
      </c>
      <c r="M51" s="1578">
        <v>159</v>
      </c>
      <c r="N51" s="1509"/>
      <c r="O51" s="1503"/>
      <c r="P51" s="1490">
        <f t="shared" si="6"/>
        <v>10</v>
      </c>
      <c r="Q51" s="1581" t="str">
        <f>Q14</f>
        <v>Клюева Наталья</v>
      </c>
      <c r="R51" s="1492" t="s">
        <v>638</v>
      </c>
      <c r="S51" s="1493">
        <f>K43</f>
        <v>159</v>
      </c>
      <c r="T51" s="1493">
        <f>M47</f>
        <v>193</v>
      </c>
      <c r="U51" s="1493">
        <f>C51</f>
        <v>171</v>
      </c>
      <c r="V51" s="1494">
        <f>I55</f>
        <v>181</v>
      </c>
      <c r="W51" s="1495">
        <f t="shared" si="8"/>
        <v>545</v>
      </c>
      <c r="X51" s="1496">
        <v>8</v>
      </c>
      <c r="Y51" s="1582">
        <f t="shared" si="7"/>
        <v>184.33333333333334</v>
      </c>
      <c r="AA51" s="1585">
        <v>12</v>
      </c>
      <c r="AB51" s="1586" t="s">
        <v>10</v>
      </c>
      <c r="AC51" s="1587">
        <v>142</v>
      </c>
      <c r="AD51" s="1591"/>
      <c r="AE51" s="1479"/>
      <c r="AF51" s="1475"/>
      <c r="AG51" s="1475"/>
    </row>
    <row r="52" spans="1:64" s="1593" customFormat="1" outlineLevel="1" x14ac:dyDescent="0.2">
      <c r="A52" s="1583"/>
      <c r="B52" s="1468"/>
      <c r="C52" s="1468"/>
      <c r="D52" s="1468"/>
      <c r="E52" s="1468"/>
      <c r="F52" s="1468"/>
      <c r="G52" s="1468"/>
      <c r="H52" s="1468"/>
      <c r="I52" s="1468"/>
      <c r="J52" s="1468"/>
      <c r="K52" s="1468"/>
      <c r="L52" s="1468"/>
      <c r="M52" s="1468"/>
      <c r="N52" s="1510"/>
      <c r="O52" s="1468"/>
      <c r="P52" s="1511">
        <f t="shared" si="6"/>
        <v>11</v>
      </c>
      <c r="Q52" s="1592" t="str">
        <f>Q13</f>
        <v>Ситников Алексей</v>
      </c>
      <c r="R52" s="1492" t="s">
        <v>639</v>
      </c>
      <c r="S52" s="1493">
        <f>M42</f>
        <v>176</v>
      </c>
      <c r="T52" s="1493">
        <f>C46</f>
        <v>177</v>
      </c>
      <c r="U52" s="1493">
        <f>E50</f>
        <v>184</v>
      </c>
      <c r="V52" s="1494">
        <f>G55</f>
        <v>203</v>
      </c>
      <c r="W52" s="1495">
        <f t="shared" si="8"/>
        <v>564</v>
      </c>
      <c r="X52" s="1496"/>
      <c r="Y52" s="1582">
        <f t="shared" si="7"/>
        <v>188</v>
      </c>
      <c r="AD52" s="1591"/>
      <c r="AE52" s="1594"/>
      <c r="AF52" s="1468"/>
      <c r="AG52" s="1468"/>
      <c r="AH52" s="1468"/>
      <c r="AI52" s="1468"/>
      <c r="AJ52" s="1468"/>
      <c r="AK52" s="1468"/>
      <c r="AL52" s="1468"/>
      <c r="AM52" s="1468"/>
      <c r="AN52" s="1468"/>
      <c r="AO52" s="1468"/>
      <c r="AP52" s="1468"/>
      <c r="AQ52" s="1468"/>
      <c r="AR52" s="1468"/>
      <c r="AS52" s="1468"/>
      <c r="AT52" s="1468"/>
      <c r="AU52" s="1468"/>
      <c r="AV52" s="1468"/>
      <c r="AW52" s="1468"/>
      <c r="AX52" s="1468"/>
      <c r="AY52" s="1468"/>
      <c r="AZ52" s="1468"/>
      <c r="BA52" s="1468"/>
      <c r="BB52" s="1468"/>
      <c r="BC52" s="1468"/>
      <c r="BD52" s="1468"/>
      <c r="BE52" s="1468"/>
      <c r="BF52" s="1468"/>
      <c r="BG52" s="1468"/>
      <c r="BH52" s="1468"/>
      <c r="BI52" s="1468"/>
      <c r="BJ52" s="1468"/>
      <c r="BK52" s="1468"/>
      <c r="BL52" s="1468"/>
    </row>
    <row r="53" spans="1:64" s="1593" customFormat="1" ht="15.75" outlineLevel="1" thickBot="1" x14ac:dyDescent="0.25">
      <c r="A53" s="1931" t="s">
        <v>646</v>
      </c>
      <c r="B53" s="1932"/>
      <c r="C53" s="1932"/>
      <c r="D53" s="1932"/>
      <c r="E53" s="1932"/>
      <c r="F53" s="1932"/>
      <c r="G53" s="1932"/>
      <c r="H53" s="1932"/>
      <c r="I53" s="1932"/>
      <c r="J53" s="1932"/>
      <c r="K53" s="1932"/>
      <c r="L53" s="1932"/>
      <c r="M53" s="1932"/>
      <c r="N53" s="1467"/>
      <c r="O53" s="1503"/>
      <c r="P53" s="1516">
        <f t="shared" si="6"/>
        <v>12</v>
      </c>
      <c r="Q53" s="1595" t="str">
        <f>Q22</f>
        <v>Эммерих Эдуард</v>
      </c>
      <c r="R53" s="1518" t="s">
        <v>641</v>
      </c>
      <c r="S53" s="1519">
        <f>M43</f>
        <v>198</v>
      </c>
      <c r="T53" s="1519">
        <f>C47</f>
        <v>174</v>
      </c>
      <c r="U53" s="1519">
        <f>E51</f>
        <v>178</v>
      </c>
      <c r="V53" s="1520">
        <f>C56</f>
        <v>144</v>
      </c>
      <c r="W53" s="1521">
        <f t="shared" si="8"/>
        <v>550</v>
      </c>
      <c r="X53" s="1522"/>
      <c r="Y53" s="1596">
        <f t="shared" si="7"/>
        <v>183.33333333333334</v>
      </c>
      <c r="AA53" s="1447"/>
      <c r="AB53" s="1447"/>
      <c r="AC53" s="1567"/>
      <c r="AD53" s="1591"/>
      <c r="AE53" s="1594"/>
      <c r="AF53" s="1468"/>
      <c r="AG53" s="1468"/>
      <c r="AH53" s="1468"/>
      <c r="AI53" s="1468"/>
      <c r="AJ53" s="1468"/>
      <c r="AK53" s="1468"/>
      <c r="AL53" s="1468"/>
      <c r="AM53" s="1468"/>
      <c r="AN53" s="1468"/>
      <c r="AO53" s="1468"/>
      <c r="AP53" s="1468"/>
      <c r="AQ53" s="1468"/>
      <c r="AR53" s="1468"/>
      <c r="AS53" s="1468"/>
      <c r="AT53" s="1468"/>
      <c r="AU53" s="1468"/>
      <c r="AV53" s="1468"/>
      <c r="AW53" s="1468"/>
      <c r="AX53" s="1468"/>
      <c r="AY53" s="1468"/>
      <c r="AZ53" s="1468"/>
      <c r="BA53" s="1468"/>
      <c r="BB53" s="1468"/>
      <c r="BC53" s="1468"/>
      <c r="BD53" s="1468"/>
      <c r="BE53" s="1468"/>
      <c r="BF53" s="1468"/>
      <c r="BG53" s="1468"/>
      <c r="BH53" s="1468"/>
      <c r="BI53" s="1468"/>
      <c r="BJ53" s="1468"/>
      <c r="BK53" s="1468"/>
      <c r="BL53" s="1468"/>
    </row>
    <row r="54" spans="1:64" s="1593" customFormat="1" outlineLevel="1" x14ac:dyDescent="0.2">
      <c r="A54" s="1930">
        <v>1</v>
      </c>
      <c r="B54" s="1597">
        <v>1</v>
      </c>
      <c r="C54" s="1598" t="s">
        <v>82</v>
      </c>
      <c r="D54" s="1597">
        <v>2</v>
      </c>
      <c r="E54" s="1598" t="s">
        <v>82</v>
      </c>
      <c r="F54" s="1597">
        <v>3</v>
      </c>
      <c r="G54" s="1598" t="s">
        <v>82</v>
      </c>
      <c r="H54" s="1597">
        <v>4</v>
      </c>
      <c r="I54" s="1598" t="s">
        <v>82</v>
      </c>
      <c r="J54" s="1597">
        <v>5</v>
      </c>
      <c r="K54" s="1598" t="s">
        <v>82</v>
      </c>
      <c r="L54" s="1597">
        <v>6</v>
      </c>
      <c r="M54" s="1598" t="s">
        <v>82</v>
      </c>
      <c r="N54" s="1534"/>
      <c r="O54" s="1534"/>
      <c r="P54" s="1534"/>
      <c r="Q54" s="1534"/>
      <c r="R54" s="1534"/>
      <c r="S54" s="1534"/>
      <c r="T54" s="1534"/>
      <c r="U54" s="1534"/>
      <c r="V54" s="1534"/>
      <c r="W54" s="1534"/>
      <c r="X54" s="1534"/>
      <c r="Y54" s="1599"/>
      <c r="Z54" s="1534"/>
      <c r="AA54" s="1447"/>
      <c r="AB54" s="1447"/>
      <c r="AC54" s="1567"/>
      <c r="AD54" s="1591"/>
      <c r="AE54" s="1594"/>
      <c r="AF54" s="1468"/>
      <c r="AG54" s="1468"/>
      <c r="AH54" s="1468"/>
      <c r="AI54" s="1468"/>
      <c r="AJ54" s="1468"/>
      <c r="AK54" s="1468"/>
      <c r="AL54" s="1468"/>
      <c r="AM54" s="1468"/>
      <c r="AN54" s="1468"/>
      <c r="AO54" s="1468"/>
      <c r="AP54" s="1468"/>
      <c r="AQ54" s="1468"/>
      <c r="AR54" s="1468"/>
      <c r="AS54" s="1468"/>
      <c r="AT54" s="1468"/>
      <c r="AU54" s="1468"/>
      <c r="AV54" s="1468"/>
      <c r="AW54" s="1468"/>
      <c r="AX54" s="1468"/>
      <c r="AY54" s="1468"/>
      <c r="AZ54" s="1468"/>
      <c r="BA54" s="1468"/>
      <c r="BB54" s="1468"/>
      <c r="BC54" s="1468"/>
      <c r="BD54" s="1468"/>
      <c r="BE54" s="1468"/>
      <c r="BF54" s="1468"/>
      <c r="BG54" s="1468"/>
      <c r="BH54" s="1468"/>
      <c r="BI54" s="1468"/>
      <c r="BJ54" s="1468"/>
      <c r="BK54" s="1468"/>
      <c r="BL54" s="1468"/>
    </row>
    <row r="55" spans="1:64" s="1593" customFormat="1" outlineLevel="1" x14ac:dyDescent="0.2">
      <c r="A55" s="1930"/>
      <c r="B55" s="1480" t="str">
        <f>Q50</f>
        <v>Пушкарев Александр</v>
      </c>
      <c r="C55" s="1600">
        <v>202</v>
      </c>
      <c r="D55" s="1552" t="str">
        <f>Q44</f>
        <v>Карунас Антон</v>
      </c>
      <c r="E55" s="1600">
        <v>165</v>
      </c>
      <c r="F55" s="1552" t="str">
        <f>Q52</f>
        <v>Ситников Алексей</v>
      </c>
      <c r="G55" s="1600">
        <v>203</v>
      </c>
      <c r="H55" s="1552" t="str">
        <f>Q51</f>
        <v>Клюева Наталья</v>
      </c>
      <c r="I55" s="1600">
        <v>181</v>
      </c>
      <c r="J55" s="1552" t="str">
        <f>Q47</f>
        <v>Захаров Андрей</v>
      </c>
      <c r="K55" s="1600">
        <v>189</v>
      </c>
      <c r="L55" s="1480"/>
      <c r="M55" s="1600"/>
      <c r="N55" s="1601"/>
      <c r="O55" s="1601"/>
      <c r="P55" s="1601"/>
      <c r="Q55" s="1482"/>
      <c r="R55" s="1601"/>
      <c r="S55" s="1601"/>
      <c r="T55" s="1601"/>
      <c r="U55" s="1601"/>
      <c r="V55" s="1601"/>
      <c r="W55" s="1601"/>
      <c r="X55" s="1601"/>
      <c r="Y55" s="1602"/>
      <c r="Z55" s="1601"/>
      <c r="AA55" s="1447"/>
      <c r="AB55" s="1447"/>
      <c r="AC55" s="1567"/>
      <c r="AD55" s="1591"/>
      <c r="AE55" s="1594"/>
      <c r="AF55" s="1468"/>
      <c r="AG55" s="1468"/>
      <c r="AH55" s="1468"/>
      <c r="AI55" s="1468"/>
      <c r="AJ55" s="1468"/>
      <c r="AK55" s="1468"/>
      <c r="AL55" s="1468"/>
      <c r="AM55" s="1468"/>
      <c r="AN55" s="1468"/>
      <c r="AO55" s="1468"/>
      <c r="AP55" s="1468"/>
      <c r="AQ55" s="1468"/>
      <c r="AR55" s="1468"/>
      <c r="AS55" s="1468"/>
      <c r="AT55" s="1468"/>
      <c r="AU55" s="1468"/>
      <c r="AV55" s="1468"/>
      <c r="AW55" s="1468"/>
      <c r="AX55" s="1468"/>
      <c r="AY55" s="1468"/>
      <c r="AZ55" s="1468"/>
      <c r="BA55" s="1468"/>
      <c r="BB55" s="1468"/>
      <c r="BC55" s="1468"/>
      <c r="BD55" s="1468"/>
      <c r="BE55" s="1468"/>
      <c r="BF55" s="1468"/>
      <c r="BG55" s="1468"/>
      <c r="BH55" s="1468"/>
      <c r="BI55" s="1468"/>
      <c r="BJ55" s="1468"/>
      <c r="BK55" s="1468"/>
      <c r="BL55" s="1468"/>
    </row>
    <row r="56" spans="1:64" s="1593" customFormat="1" ht="15" customHeight="1" outlineLevel="1" thickBot="1" x14ac:dyDescent="0.25">
      <c r="A56" s="1933"/>
      <c r="B56" s="1603" t="str">
        <f>Q53</f>
        <v>Эммерих Эдуард</v>
      </c>
      <c r="C56" s="1604">
        <v>144</v>
      </c>
      <c r="D56" s="1603" t="str">
        <f>Q45</f>
        <v>Гамов Евгений</v>
      </c>
      <c r="E56" s="1604">
        <v>179</v>
      </c>
      <c r="F56" s="1603" t="str">
        <f>Q46</f>
        <v>Постоенко Андрей</v>
      </c>
      <c r="G56" s="1604">
        <v>192</v>
      </c>
      <c r="H56" s="1603" t="str">
        <f>Q49</f>
        <v>Чуруксаева Людмила</v>
      </c>
      <c r="I56" s="1604">
        <v>180</v>
      </c>
      <c r="J56" s="1603" t="str">
        <f>Q42</f>
        <v>Шенцев Сергей</v>
      </c>
      <c r="K56" s="1604">
        <v>168</v>
      </c>
      <c r="L56" s="1605"/>
      <c r="M56" s="1604"/>
      <c r="N56" s="1606"/>
      <c r="O56" s="1606"/>
      <c r="P56" s="1606"/>
      <c r="Q56" s="1607"/>
      <c r="R56" s="1606"/>
      <c r="S56" s="1606"/>
      <c r="T56" s="1606"/>
      <c r="U56" s="1606"/>
      <c r="V56" s="1606"/>
      <c r="W56" s="1606"/>
      <c r="X56" s="1606"/>
      <c r="Y56" s="1608"/>
      <c r="Z56" s="1601"/>
      <c r="AA56" s="1447"/>
      <c r="AB56" s="1447"/>
      <c r="AC56" s="1567"/>
      <c r="AD56" s="1591"/>
      <c r="AE56" s="1594"/>
      <c r="AF56" s="1468"/>
      <c r="AG56" s="1468"/>
      <c r="AH56" s="1468"/>
      <c r="AI56" s="1468"/>
      <c r="AJ56" s="1468"/>
      <c r="AK56" s="1468"/>
      <c r="AL56" s="1468"/>
      <c r="AM56" s="1468"/>
      <c r="AN56" s="1468"/>
      <c r="AO56" s="1468"/>
      <c r="AP56" s="1468"/>
      <c r="AQ56" s="1468"/>
      <c r="AR56" s="1468"/>
      <c r="AS56" s="1468"/>
      <c r="AT56" s="1468"/>
      <c r="AU56" s="1468"/>
      <c r="AV56" s="1468"/>
      <c r="AW56" s="1468"/>
      <c r="AX56" s="1468"/>
      <c r="AY56" s="1468"/>
      <c r="AZ56" s="1468"/>
      <c r="BA56" s="1468"/>
      <c r="BB56" s="1468"/>
      <c r="BC56" s="1468"/>
      <c r="BD56" s="1468"/>
      <c r="BE56" s="1468"/>
      <c r="BF56" s="1468"/>
      <c r="BG56" s="1468"/>
      <c r="BH56" s="1468"/>
      <c r="BI56" s="1468"/>
      <c r="BJ56" s="1468"/>
      <c r="BK56" s="1468"/>
      <c r="BL56" s="1468"/>
    </row>
    <row r="57" spans="1:64" ht="15.75" outlineLevel="1" thickTop="1" x14ac:dyDescent="0.2">
      <c r="A57" s="1475"/>
      <c r="B57" s="1475"/>
      <c r="D57" s="1475"/>
      <c r="F57" s="1475"/>
      <c r="H57" s="1475"/>
      <c r="N57" s="1609"/>
      <c r="O57" s="1609"/>
      <c r="P57" s="1609"/>
      <c r="Q57" s="1609"/>
      <c r="R57" s="1609"/>
      <c r="S57" s="1609"/>
      <c r="T57" s="1609"/>
      <c r="U57" s="1609"/>
      <c r="V57" s="1609"/>
      <c r="W57" s="1609"/>
      <c r="X57" s="1609"/>
      <c r="Y57" s="1609"/>
      <c r="Z57" s="1609"/>
      <c r="AB57" s="1447"/>
      <c r="AC57" s="1567"/>
      <c r="AE57" s="1446"/>
      <c r="AF57" s="1447"/>
      <c r="AG57" s="1447"/>
      <c r="AH57" s="1447"/>
      <c r="AI57" s="1447"/>
      <c r="AJ57" s="1447"/>
      <c r="AK57" s="1447"/>
      <c r="AL57" s="1447"/>
      <c r="AM57" s="1447"/>
      <c r="AN57" s="1447"/>
      <c r="AO57" s="1447"/>
      <c r="AP57" s="1447"/>
      <c r="AQ57" s="1447"/>
      <c r="AR57" s="1447"/>
      <c r="AS57" s="1447"/>
      <c r="AT57" s="1447"/>
      <c r="AU57" s="1447"/>
      <c r="AV57" s="1447"/>
      <c r="AW57" s="1447"/>
      <c r="AX57" s="1447"/>
      <c r="AY57" s="1447"/>
      <c r="AZ57" s="1447"/>
      <c r="BA57" s="1447"/>
      <c r="BB57" s="1447"/>
      <c r="BC57" s="1447"/>
      <c r="BD57" s="1447"/>
      <c r="BE57" s="1447"/>
      <c r="BF57" s="1447"/>
      <c r="BG57" s="1447"/>
      <c r="BH57" s="1447"/>
      <c r="BI57" s="1447"/>
      <c r="BJ57" s="1447"/>
      <c r="BK57" s="1447"/>
      <c r="BL57" s="1447"/>
    </row>
    <row r="58" spans="1:64" s="1447" customFormat="1" ht="18" x14ac:dyDescent="0.2">
      <c r="A58" s="1610" t="s">
        <v>91</v>
      </c>
      <c r="N58" s="1450"/>
      <c r="O58" s="1563"/>
      <c r="Q58" s="1455"/>
      <c r="R58" s="1449"/>
      <c r="S58" s="1449"/>
      <c r="T58" s="1449"/>
      <c r="U58" s="1449"/>
      <c r="V58" s="1449"/>
      <c r="W58" s="1449"/>
      <c r="X58" s="1449"/>
      <c r="Y58" s="1449"/>
      <c r="Z58" s="1452"/>
      <c r="AC58" s="1567"/>
      <c r="AD58" s="1446"/>
      <c r="AE58" s="1446"/>
    </row>
    <row r="59" spans="1:64" ht="15.75" thickBot="1" x14ac:dyDescent="0.25">
      <c r="A59" s="1475"/>
      <c r="B59" s="1475"/>
      <c r="D59" s="1475"/>
      <c r="F59" s="1475"/>
      <c r="H59" s="1475"/>
      <c r="O59" s="1563"/>
      <c r="Z59" s="1611"/>
    </row>
    <row r="60" spans="1:64" s="1458" customFormat="1" ht="21" outlineLevel="1" thickTop="1" thickBot="1" x14ac:dyDescent="0.25">
      <c r="A60" s="1934" t="s">
        <v>133</v>
      </c>
      <c r="B60" s="1935"/>
      <c r="C60" s="1935"/>
      <c r="D60" s="1935"/>
      <c r="E60" s="1935"/>
      <c r="F60" s="1935"/>
      <c r="G60" s="1935"/>
      <c r="H60" s="1935"/>
      <c r="I60" s="1935"/>
      <c r="J60" s="1935"/>
      <c r="K60" s="1935"/>
      <c r="L60" s="1935"/>
      <c r="M60" s="1935"/>
      <c r="N60" s="1612"/>
      <c r="O60" s="1613"/>
      <c r="P60" s="1936" t="s">
        <v>83</v>
      </c>
      <c r="Q60" s="1927" t="s">
        <v>647</v>
      </c>
      <c r="R60" s="1927"/>
      <c r="S60" s="1927"/>
      <c r="T60" s="1927"/>
      <c r="U60" s="1927"/>
      <c r="V60" s="1927"/>
      <c r="W60" s="1927"/>
      <c r="X60" s="1927"/>
      <c r="Y60" s="1928" t="s">
        <v>0</v>
      </c>
      <c r="AA60" s="1574"/>
      <c r="AC60" s="1447" t="s">
        <v>171</v>
      </c>
      <c r="AD60" s="1462"/>
      <c r="AE60" s="1463"/>
    </row>
    <row r="61" spans="1:64" ht="16.5" outlineLevel="1" thickTop="1" thickBot="1" x14ac:dyDescent="0.25">
      <c r="A61" s="1614"/>
      <c r="B61" s="1615" t="s">
        <v>123</v>
      </c>
      <c r="C61" s="1616" t="s">
        <v>82</v>
      </c>
      <c r="D61" s="1615" t="s">
        <v>124</v>
      </c>
      <c r="E61" s="1616" t="s">
        <v>82</v>
      </c>
      <c r="F61" s="1615" t="s">
        <v>125</v>
      </c>
      <c r="G61" s="1616" t="s">
        <v>82</v>
      </c>
      <c r="H61" s="1615" t="s">
        <v>648</v>
      </c>
      <c r="I61" s="1616" t="s">
        <v>82</v>
      </c>
      <c r="J61" s="1615" t="s">
        <v>649</v>
      </c>
      <c r="K61" s="1616" t="s">
        <v>82</v>
      </c>
      <c r="L61" s="1615" t="s">
        <v>603</v>
      </c>
      <c r="M61" s="1617" t="s">
        <v>82</v>
      </c>
      <c r="N61" s="1534"/>
      <c r="O61" s="1500"/>
      <c r="P61" s="1937"/>
      <c r="Q61" s="1618" t="s">
        <v>56</v>
      </c>
      <c r="R61" s="1619" t="s">
        <v>55</v>
      </c>
      <c r="S61" s="1619" t="s">
        <v>1</v>
      </c>
      <c r="T61" s="1619" t="s">
        <v>2</v>
      </c>
      <c r="U61" s="1619" t="s">
        <v>3</v>
      </c>
      <c r="V61" s="1619" t="s">
        <v>6</v>
      </c>
      <c r="W61" s="1620"/>
      <c r="X61" s="1619" t="s">
        <v>57</v>
      </c>
      <c r="Y61" s="1929"/>
      <c r="AA61" s="1621">
        <v>1</v>
      </c>
      <c r="AB61" s="1622" t="s">
        <v>25</v>
      </c>
      <c r="AC61" s="1623">
        <v>185</v>
      </c>
    </row>
    <row r="62" spans="1:64" s="1636" customFormat="1" ht="15.75" customHeight="1" outlineLevel="1" x14ac:dyDescent="0.2">
      <c r="A62" s="1624">
        <v>1</v>
      </c>
      <c r="B62" s="1625" t="str">
        <f>$Q$62</f>
        <v>Гамов Евгений</v>
      </c>
      <c r="C62" s="1626">
        <v>223</v>
      </c>
      <c r="D62" s="1625" t="str">
        <f>$Q$63</f>
        <v>Ситников Алексей</v>
      </c>
      <c r="E62" s="1626">
        <v>175</v>
      </c>
      <c r="F62" s="1625" t="str">
        <f>$Q$64</f>
        <v>Шенцев Сергей</v>
      </c>
      <c r="G62" s="1626">
        <v>180</v>
      </c>
      <c r="H62" s="1625" t="str">
        <f>$Q$65</f>
        <v>Клюева Наталья</v>
      </c>
      <c r="I62" s="1626">
        <v>160</v>
      </c>
      <c r="J62" s="1625" t="str">
        <f>$Q$66</f>
        <v>Черный Сергей</v>
      </c>
      <c r="K62" s="1626">
        <v>155</v>
      </c>
      <c r="L62" s="1625" t="str">
        <f>$Q$67</f>
        <v>Пушкарев Александр</v>
      </c>
      <c r="M62" s="1627">
        <v>155</v>
      </c>
      <c r="N62" s="1628"/>
      <c r="O62" s="1629"/>
      <c r="P62" s="1630">
        <f t="shared" ref="P62:P67" si="9">P61+1</f>
        <v>1</v>
      </c>
      <c r="Q62" s="1631" t="str">
        <f>Q45</f>
        <v>Гамов Евгений</v>
      </c>
      <c r="R62" s="1632">
        <v>1</v>
      </c>
      <c r="S62" s="1633">
        <f>C62</f>
        <v>223</v>
      </c>
      <c r="T62" s="1633">
        <f>E63</f>
        <v>178</v>
      </c>
      <c r="U62" s="1633">
        <f>G64</f>
        <v>181</v>
      </c>
      <c r="V62" s="1633">
        <f>I65</f>
        <v>158</v>
      </c>
      <c r="W62" s="1634"/>
      <c r="X62" s="1633">
        <f>SUM(S62:V62)</f>
        <v>740</v>
      </c>
      <c r="Y62" s="1635">
        <f>AVERAGE(S62:V62)</f>
        <v>185</v>
      </c>
      <c r="AA62" s="1637">
        <v>2</v>
      </c>
      <c r="AB62" s="1622" t="s">
        <v>34</v>
      </c>
      <c r="AC62" s="1623">
        <v>177</v>
      </c>
      <c r="AD62" s="1638"/>
      <c r="AE62" s="1639"/>
    </row>
    <row r="63" spans="1:64" s="1636" customFormat="1" ht="15.75" customHeight="1" outlineLevel="1" x14ac:dyDescent="0.2">
      <c r="A63" s="1624">
        <v>2</v>
      </c>
      <c r="B63" s="1625" t="str">
        <f>$Q$67</f>
        <v>Пушкарев Александр</v>
      </c>
      <c r="C63" s="1626">
        <v>152</v>
      </c>
      <c r="D63" s="1625" t="str">
        <f>$Q$62</f>
        <v>Гамов Евгений</v>
      </c>
      <c r="E63" s="1626">
        <v>178</v>
      </c>
      <c r="F63" s="1625" t="str">
        <f>$Q$63</f>
        <v>Ситников Алексей</v>
      </c>
      <c r="G63" s="1626">
        <v>187</v>
      </c>
      <c r="H63" s="1625" t="str">
        <f>$Q$64</f>
        <v>Шенцев Сергей</v>
      </c>
      <c r="I63" s="1626">
        <v>190</v>
      </c>
      <c r="J63" s="1625" t="str">
        <f>$Q$65</f>
        <v>Клюева Наталья</v>
      </c>
      <c r="K63" s="1626">
        <v>145</v>
      </c>
      <c r="L63" s="1625" t="str">
        <f>$Q$66</f>
        <v>Черный Сергей</v>
      </c>
      <c r="M63" s="1627">
        <v>161</v>
      </c>
      <c r="N63" s="1628"/>
      <c r="O63" s="1629"/>
      <c r="P63" s="1640">
        <f t="shared" si="9"/>
        <v>2</v>
      </c>
      <c r="Q63" s="1641" t="str">
        <f>Q52</f>
        <v>Ситников Алексей</v>
      </c>
      <c r="R63" s="1642">
        <v>2</v>
      </c>
      <c r="S63" s="1643">
        <f>E62</f>
        <v>175</v>
      </c>
      <c r="T63" s="1643">
        <f>G63</f>
        <v>187</v>
      </c>
      <c r="U63" s="1643">
        <f>I64</f>
        <v>182</v>
      </c>
      <c r="V63" s="1643">
        <f>K65</f>
        <v>164</v>
      </c>
      <c r="W63" s="1644"/>
      <c r="X63" s="1643">
        <f>SUM(S63:V63)</f>
        <v>708</v>
      </c>
      <c r="Y63" s="1645">
        <f>AVERAGE(S63:V63)</f>
        <v>177</v>
      </c>
      <c r="AA63" s="1637">
        <v>3</v>
      </c>
      <c r="AB63" s="1622" t="s">
        <v>11</v>
      </c>
      <c r="AC63" s="1623">
        <v>173.25</v>
      </c>
      <c r="AD63" s="1638"/>
      <c r="AE63" s="1639"/>
    </row>
    <row r="64" spans="1:64" s="1636" customFormat="1" ht="15.75" customHeight="1" outlineLevel="1" x14ac:dyDescent="0.2">
      <c r="A64" s="1624">
        <v>3</v>
      </c>
      <c r="B64" s="1625" t="str">
        <f>$Q$66</f>
        <v>Черный Сергей</v>
      </c>
      <c r="C64" s="1626">
        <v>172</v>
      </c>
      <c r="D64" s="1625" t="str">
        <f>$Q$67</f>
        <v>Пушкарев Александр</v>
      </c>
      <c r="E64" s="1626">
        <v>156</v>
      </c>
      <c r="F64" s="1625" t="str">
        <f>$Q$62</f>
        <v>Гамов Евгений</v>
      </c>
      <c r="G64" s="1626">
        <v>181</v>
      </c>
      <c r="H64" s="1625" t="str">
        <f>$Q$63</f>
        <v>Ситников Алексей</v>
      </c>
      <c r="I64" s="1626">
        <v>182</v>
      </c>
      <c r="J64" s="1625" t="str">
        <f>$Q$64</f>
        <v>Шенцев Сергей</v>
      </c>
      <c r="K64" s="1626">
        <v>129</v>
      </c>
      <c r="L64" s="1625" t="str">
        <f>$Q$65</f>
        <v>Клюева Наталья</v>
      </c>
      <c r="M64" s="1627">
        <v>176</v>
      </c>
      <c r="N64" s="1629"/>
      <c r="O64" s="1629"/>
      <c r="P64" s="1640">
        <f t="shared" si="9"/>
        <v>3</v>
      </c>
      <c r="Q64" s="1641" t="str">
        <f>Q42</f>
        <v>Шенцев Сергей</v>
      </c>
      <c r="R64" s="1642">
        <v>3</v>
      </c>
      <c r="S64" s="1643">
        <f>G62</f>
        <v>180</v>
      </c>
      <c r="T64" s="1643">
        <f>I63</f>
        <v>190</v>
      </c>
      <c r="U64" s="1643">
        <f>K64</f>
        <v>129</v>
      </c>
      <c r="V64" s="1643">
        <f>M65</f>
        <v>194</v>
      </c>
      <c r="W64" s="1644"/>
      <c r="X64" s="1643">
        <f t="shared" ref="X64:X67" si="10">SUM(S64:V64)</f>
        <v>693</v>
      </c>
      <c r="Y64" s="1645">
        <f t="shared" ref="Y64:Y67" si="11">AVERAGE(S64:V64)</f>
        <v>173.25</v>
      </c>
      <c r="AA64" s="1646">
        <v>4</v>
      </c>
      <c r="AB64" s="1647" t="s">
        <v>12</v>
      </c>
      <c r="AC64" s="1648">
        <v>166.5</v>
      </c>
      <c r="AD64" s="1638"/>
      <c r="AE64" s="1639"/>
    </row>
    <row r="65" spans="1:31" s="1636" customFormat="1" ht="15.75" customHeight="1" outlineLevel="1" thickBot="1" x14ac:dyDescent="0.25">
      <c r="A65" s="1649">
        <v>4</v>
      </c>
      <c r="B65" s="1650" t="str">
        <f>$Q$65</f>
        <v>Клюева Наталья</v>
      </c>
      <c r="C65" s="1651">
        <v>165</v>
      </c>
      <c r="D65" s="1650" t="str">
        <f>$Q$66</f>
        <v>Черный Сергей</v>
      </c>
      <c r="E65" s="1651">
        <v>164</v>
      </c>
      <c r="F65" s="1650" t="str">
        <f>$Q$67</f>
        <v>Пушкарев Александр</v>
      </c>
      <c r="G65" s="1651">
        <v>203</v>
      </c>
      <c r="H65" s="1650" t="str">
        <f>$Q$62</f>
        <v>Гамов Евгений</v>
      </c>
      <c r="I65" s="1651">
        <v>158</v>
      </c>
      <c r="J65" s="1650" t="str">
        <f>$Q$63</f>
        <v>Ситников Алексей</v>
      </c>
      <c r="K65" s="1651">
        <v>164</v>
      </c>
      <c r="L65" s="1650" t="str">
        <f>$Q$64</f>
        <v>Шенцев Сергей</v>
      </c>
      <c r="M65" s="1652">
        <v>194</v>
      </c>
      <c r="N65" s="1629"/>
      <c r="O65" s="1629"/>
      <c r="P65" s="1640">
        <f t="shared" si="9"/>
        <v>4</v>
      </c>
      <c r="Q65" s="1653" t="str">
        <f>Q51</f>
        <v>Клюева Наталья</v>
      </c>
      <c r="R65" s="1642">
        <v>4</v>
      </c>
      <c r="S65" s="1643">
        <f>I62</f>
        <v>160</v>
      </c>
      <c r="T65" s="1643">
        <f>K63</f>
        <v>145</v>
      </c>
      <c r="U65" s="1643">
        <f>M64</f>
        <v>176</v>
      </c>
      <c r="V65" s="1643">
        <f>C65</f>
        <v>165</v>
      </c>
      <c r="W65" s="1644"/>
      <c r="X65" s="1643">
        <f t="shared" si="10"/>
        <v>646</v>
      </c>
      <c r="Y65" s="1645">
        <f t="shared" si="11"/>
        <v>161.5</v>
      </c>
      <c r="AA65" s="1646">
        <v>5</v>
      </c>
      <c r="AB65" s="1647" t="s">
        <v>41</v>
      </c>
      <c r="AC65" s="1648">
        <v>163</v>
      </c>
      <c r="AD65" s="1638"/>
      <c r="AE65" s="1639"/>
    </row>
    <row r="66" spans="1:31" s="1636" customFormat="1" ht="15.75" customHeight="1" outlineLevel="1" thickTop="1" x14ac:dyDescent="0.2">
      <c r="A66" s="1629"/>
      <c r="B66" s="1629"/>
      <c r="C66" s="1629"/>
      <c r="D66" s="1629"/>
      <c r="E66" s="1629"/>
      <c r="F66" s="1629"/>
      <c r="G66" s="1629"/>
      <c r="H66" s="1629"/>
      <c r="I66" s="1629"/>
      <c r="J66" s="1629"/>
      <c r="K66" s="1629"/>
      <c r="L66" s="1629"/>
      <c r="M66" s="1629"/>
      <c r="N66" s="1629"/>
      <c r="O66" s="1629"/>
      <c r="P66" s="1640">
        <f t="shared" si="9"/>
        <v>5</v>
      </c>
      <c r="Q66" s="1641" t="str">
        <f>Q48</f>
        <v>Черный Сергей</v>
      </c>
      <c r="R66" s="1642">
        <v>5</v>
      </c>
      <c r="S66" s="1643">
        <f>K62</f>
        <v>155</v>
      </c>
      <c r="T66" s="1643">
        <f>M63</f>
        <v>161</v>
      </c>
      <c r="U66" s="1643">
        <f>C64</f>
        <v>172</v>
      </c>
      <c r="V66" s="1643">
        <f>E65</f>
        <v>164</v>
      </c>
      <c r="W66" s="1644"/>
      <c r="X66" s="1643">
        <f t="shared" si="10"/>
        <v>652</v>
      </c>
      <c r="Y66" s="1645">
        <f t="shared" si="11"/>
        <v>163</v>
      </c>
      <c r="AA66" s="1646">
        <v>6</v>
      </c>
      <c r="AB66" s="1647" t="s">
        <v>46</v>
      </c>
      <c r="AC66" s="1648">
        <v>161.5</v>
      </c>
      <c r="AD66" s="1638"/>
      <c r="AE66" s="1639"/>
    </row>
    <row r="67" spans="1:31" s="1636" customFormat="1" ht="15.75" customHeight="1" outlineLevel="1" thickBot="1" x14ac:dyDescent="0.25">
      <c r="A67" s="1629"/>
      <c r="B67" s="1629"/>
      <c r="C67" s="1629"/>
      <c r="D67" s="1629"/>
      <c r="E67" s="1629"/>
      <c r="F67" s="1629"/>
      <c r="G67" s="1629"/>
      <c r="H67" s="1629"/>
      <c r="I67" s="1629"/>
      <c r="J67" s="1629"/>
      <c r="K67" s="1629"/>
      <c r="L67" s="1629"/>
      <c r="M67" s="1629"/>
      <c r="N67" s="1629"/>
      <c r="O67" s="1629"/>
      <c r="P67" s="1654">
        <f t="shared" si="9"/>
        <v>6</v>
      </c>
      <c r="Q67" s="1655" t="str">
        <f>Q50</f>
        <v>Пушкарев Александр</v>
      </c>
      <c r="R67" s="1656">
        <v>6</v>
      </c>
      <c r="S67" s="1657">
        <f>M62</f>
        <v>155</v>
      </c>
      <c r="T67" s="1657">
        <f>C63</f>
        <v>152</v>
      </c>
      <c r="U67" s="1657">
        <f>E64</f>
        <v>156</v>
      </c>
      <c r="V67" s="1657">
        <f>G65</f>
        <v>203</v>
      </c>
      <c r="W67" s="1658"/>
      <c r="X67" s="1659">
        <f t="shared" si="10"/>
        <v>666</v>
      </c>
      <c r="Y67" s="1660">
        <f t="shared" si="11"/>
        <v>166.5</v>
      </c>
      <c r="AD67" s="1638"/>
      <c r="AE67" s="1639"/>
    </row>
    <row r="68" spans="1:31" s="1636" customFormat="1" outlineLevel="1" x14ac:dyDescent="0.2">
      <c r="A68" s="1629"/>
      <c r="B68" s="1629"/>
      <c r="C68" s="1629"/>
      <c r="D68" s="1629"/>
      <c r="E68" s="1629"/>
      <c r="F68" s="1629"/>
      <c r="G68" s="1629"/>
      <c r="H68" s="1629"/>
      <c r="I68" s="1629"/>
      <c r="J68" s="1629"/>
      <c r="K68" s="1629"/>
      <c r="L68" s="1629"/>
      <c r="M68" s="1629"/>
      <c r="N68" s="1629"/>
      <c r="O68" s="1629"/>
      <c r="Q68" s="1661"/>
      <c r="Y68" s="1662"/>
      <c r="AD68" s="1638"/>
      <c r="AE68" s="1639"/>
    </row>
    <row r="69" spans="1:31" s="1502" customFormat="1" ht="18.75" outlineLevel="1" thickBot="1" x14ac:dyDescent="0.25">
      <c r="A69" s="1663"/>
      <c r="B69" s="1663"/>
      <c r="C69" s="1663"/>
      <c r="D69" s="1663"/>
      <c r="E69" s="1663"/>
      <c r="F69" s="1663"/>
      <c r="G69" s="1663"/>
      <c r="H69" s="1663"/>
      <c r="I69" s="1663"/>
      <c r="J69" s="1663"/>
      <c r="K69" s="1663"/>
      <c r="L69" s="1663"/>
      <c r="M69" s="1663"/>
      <c r="N69" s="1663"/>
      <c r="O69" s="1663"/>
      <c r="P69" s="1663"/>
      <c r="Q69" s="1664"/>
      <c r="R69" s="1663"/>
      <c r="S69" s="1663"/>
      <c r="T69" s="1663"/>
      <c r="U69" s="1663"/>
      <c r="V69" s="1663"/>
      <c r="W69" s="1663"/>
      <c r="X69" s="1663"/>
      <c r="Y69" s="1665"/>
      <c r="Z69" s="1666"/>
      <c r="AA69" s="1667"/>
      <c r="AD69" s="1505"/>
      <c r="AE69" s="1506"/>
    </row>
    <row r="70" spans="1:31" ht="18.75" thickTop="1" x14ac:dyDescent="0.2">
      <c r="A70" s="1666"/>
      <c r="B70" s="1666"/>
      <c r="C70" s="1666"/>
      <c r="H70" s="1475"/>
      <c r="K70" s="1449"/>
      <c r="P70" s="1666"/>
      <c r="Q70" s="1560"/>
      <c r="R70" s="1666"/>
      <c r="S70" s="1666"/>
      <c r="T70" s="1666"/>
      <c r="U70" s="1666"/>
      <c r="V70" s="1666"/>
      <c r="W70" s="1666"/>
      <c r="X70" s="1666"/>
      <c r="Y70" s="1666"/>
      <c r="Z70" s="1666"/>
      <c r="AA70" s="1475"/>
      <c r="AC70" s="1475"/>
    </row>
    <row r="71" spans="1:31" x14ac:dyDescent="0.2">
      <c r="H71" s="1475"/>
      <c r="AA71" s="1475"/>
      <c r="AC71" s="1475"/>
    </row>
  </sheetData>
  <mergeCells count="31">
    <mergeCell ref="A1:AC1"/>
    <mergeCell ref="A2:AC2"/>
    <mergeCell ref="A5:M5"/>
    <mergeCell ref="P5:P6"/>
    <mergeCell ref="Q5:X5"/>
    <mergeCell ref="Y5:Y6"/>
    <mergeCell ref="A6:A8"/>
    <mergeCell ref="A10:A12"/>
    <mergeCell ref="A14:A16"/>
    <mergeCell ref="A18:M18"/>
    <mergeCell ref="A19:A21"/>
    <mergeCell ref="P20:P21"/>
    <mergeCell ref="A40:M40"/>
    <mergeCell ref="P40:P41"/>
    <mergeCell ref="Q40:X40"/>
    <mergeCell ref="Y40:Y41"/>
    <mergeCell ref="A41:A43"/>
    <mergeCell ref="Y20:Y21"/>
    <mergeCell ref="A23:A25"/>
    <mergeCell ref="A27:A29"/>
    <mergeCell ref="A32:M32"/>
    <mergeCell ref="A33:A35"/>
    <mergeCell ref="Q20:X20"/>
    <mergeCell ref="Q60:X60"/>
    <mergeCell ref="Y60:Y61"/>
    <mergeCell ref="A45:A47"/>
    <mergeCell ref="A49:A51"/>
    <mergeCell ref="A53:M53"/>
    <mergeCell ref="A54:A56"/>
    <mergeCell ref="A60:M60"/>
    <mergeCell ref="P60:P61"/>
  </mergeCells>
  <conditionalFormatting sqref="Y68 R22:Y33 Y36 R7:Y18 R42:Y53 R62:Y67">
    <cfRule type="cellIs" dxfId="105" priority="6" stopIfTrue="1" operator="lessThanOrEqual">
      <formula>0</formula>
    </cfRule>
  </conditionalFormatting>
  <conditionalFormatting sqref="C50:C51 I50:I51 G50:G51 K50:K51 M50:M51 E50:E51 C55:C56 E55:E56 G55:G56 I55:I56 K55:K56 M55:Z56 M62:N62 N63 I62:I65 K62:K65 M63:M65 C62:C65 E62:E65 G62:G65 C42:C43 I42:I43 G42:G43 E42:E43 K42:K43 M42:N43 A48:N48 N47 N49 C46:C47 I46:I47 G46:G47 E46:E47 K46:K47 M46:M47 P35:Y35 C34:C35 E34:E35 G34:G35 I34:I35 K34:K35 M34:M35 C7:C8 I7:I8 G7:G8 E7:E8 K7:K8 M7:N8 A13:N13 N12 N14 N19:N20 N23:N24 N29:N30 O30 C11:C12 I11:I12 G11:G12 E11:E12 K11:K12 M11:M12 C15:C16 I15:I16 G15:G16 K15:K16 M15:M16 K28:K29 I24:I25 E15:E16 E28:E29 C24:C25 C20:C21 I20:I21 G20:G21 E20:E21 K20:K21 M20:M21 G24:G25 E24:E25 I28:I29 G28:G29 M28:M29 K24:K25 C28:C29 M24:M25">
    <cfRule type="cellIs" dxfId="104" priority="5" stopIfTrue="1" operator="greaterThanOrEqual">
      <formula>200</formula>
    </cfRule>
  </conditionalFormatting>
  <conditionalFormatting sqref="N54:Z56 N61:N63 B61:M65 A60">
    <cfRule type="containsText" dxfId="103" priority="3" stopIfTrue="1" operator="containsText" text="Оксана">
      <formula>NOT(ISERROR(SEARCH("Оксана",A54)))</formula>
    </cfRule>
    <cfRule type="containsText" dxfId="102" priority="4" stopIfTrue="1" operator="containsText" text="Людмила">
      <formula>NOT(ISERROR(SEARCH("Людмила",A54)))</formula>
    </cfRule>
  </conditionalFormatting>
  <conditionalFormatting sqref="N55:Z56 N63 B62:N62 B63:M65">
    <cfRule type="containsText" dxfId="101" priority="2" stopIfTrue="1" operator="containsText" text="Ольга">
      <formula>NOT(ISERROR(SEARCH("Ольга",B55)))</formula>
    </cfRule>
  </conditionalFormatting>
  <conditionalFormatting sqref="S62:W67 S22:V33 S7:V18 S42:V53">
    <cfRule type="cellIs" dxfId="100" priority="1" stopIfTrue="1" operator="greaterThanOrEqual">
      <formula>200</formula>
    </cfRule>
  </conditionalFormatting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BL88"/>
  <sheetViews>
    <sheetView tabSelected="1" workbookViewId="0">
      <selection activeCell="O18" sqref="O18"/>
    </sheetView>
  </sheetViews>
  <sheetFormatPr defaultColWidth="11.42578125" defaultRowHeight="15" outlineLevelRow="1" x14ac:dyDescent="0.2"/>
  <cols>
    <col min="1" max="1" width="8.28515625" style="1567" customWidth="1"/>
    <col min="2" max="2" width="28.140625" style="1668" customWidth="1"/>
    <col min="3" max="3" width="8.7109375" style="1475" customWidth="1"/>
    <col min="4" max="4" width="27.42578125" style="1668" customWidth="1"/>
    <col min="5" max="5" width="8.7109375" style="1475" customWidth="1"/>
    <col min="6" max="6" width="26.7109375" style="1668" customWidth="1"/>
    <col min="7" max="7" width="8.7109375" style="1475" customWidth="1"/>
    <col min="8" max="8" width="25" style="1668" customWidth="1"/>
    <col min="9" max="9" width="8.7109375" style="1475" customWidth="1"/>
    <col min="10" max="10" width="25.140625" style="1475" customWidth="1"/>
    <col min="11" max="11" width="8.7109375" style="1475" customWidth="1"/>
    <col min="12" max="12" width="25.85546875" style="1475" customWidth="1"/>
    <col min="13" max="13" width="8.7109375" style="1475" customWidth="1"/>
    <col min="14" max="14" width="4.140625" style="1563" customWidth="1"/>
    <col min="15" max="15" width="4.140625" style="1475" customWidth="1"/>
    <col min="16" max="16" width="6.85546875" style="1564" customWidth="1"/>
    <col min="17" max="17" width="30.5703125" style="1565" bestFit="1" customWidth="1"/>
    <col min="18" max="18" width="14.42578125" style="1475" bestFit="1" customWidth="1"/>
    <col min="19" max="21" width="9.28515625" style="1475" customWidth="1"/>
    <col min="22" max="22" width="11.28515625" style="1475" bestFit="1" customWidth="1"/>
    <col min="23" max="24" width="9.28515625" style="1475" customWidth="1"/>
    <col min="25" max="25" width="11.7109375" style="1475" bestFit="1" customWidth="1"/>
    <col min="26" max="26" width="4" style="1475" customWidth="1"/>
    <col min="27" max="27" width="5.42578125" style="1447" customWidth="1"/>
    <col min="28" max="28" width="39.140625" style="1475" customWidth="1"/>
    <col min="29" max="29" width="13.85546875" style="1531" customWidth="1"/>
    <col min="30" max="30" width="11.42578125" style="1446"/>
    <col min="31" max="31" width="11.42578125" style="1479"/>
    <col min="32" max="16384" width="11.42578125" style="1475"/>
  </cols>
  <sheetData>
    <row r="1" spans="1:31" s="1447" customFormat="1" ht="30" customHeight="1" x14ac:dyDescent="0.2">
      <c r="A1" s="1961" t="s">
        <v>623</v>
      </c>
      <c r="B1" s="1961"/>
      <c r="C1" s="1961"/>
      <c r="D1" s="1961"/>
      <c r="E1" s="1961"/>
      <c r="F1" s="1961"/>
      <c r="G1" s="1961"/>
      <c r="H1" s="1961"/>
      <c r="I1" s="1961"/>
      <c r="J1" s="1961"/>
      <c r="K1" s="1961"/>
      <c r="L1" s="1961"/>
      <c r="M1" s="1961"/>
      <c r="N1" s="1961"/>
      <c r="O1" s="1961"/>
      <c r="P1" s="1961"/>
      <c r="Q1" s="1961"/>
      <c r="R1" s="1961"/>
      <c r="S1" s="1961"/>
      <c r="T1" s="1961"/>
      <c r="U1" s="1961"/>
      <c r="V1" s="1961"/>
      <c r="W1" s="1961"/>
      <c r="X1" s="1961"/>
      <c r="Y1" s="1961"/>
      <c r="Z1" s="1961"/>
      <c r="AA1" s="1961"/>
      <c r="AB1" s="1961"/>
      <c r="AC1" s="1961"/>
      <c r="AD1" s="1446"/>
      <c r="AE1" s="1446"/>
    </row>
    <row r="2" spans="1:31" s="1447" customFormat="1" ht="30" customHeight="1" x14ac:dyDescent="0.2">
      <c r="A2" s="2016" t="s">
        <v>650</v>
      </c>
      <c r="B2" s="1961"/>
      <c r="C2" s="1961"/>
      <c r="D2" s="1961"/>
      <c r="E2" s="1961"/>
      <c r="F2" s="1961"/>
      <c r="G2" s="1961"/>
      <c r="H2" s="1961"/>
      <c r="I2" s="1961"/>
      <c r="J2" s="1961"/>
      <c r="K2" s="1961"/>
      <c r="L2" s="1961"/>
      <c r="M2" s="1961"/>
      <c r="N2" s="1961"/>
      <c r="O2" s="1961"/>
      <c r="P2" s="1961"/>
      <c r="Q2" s="1961"/>
      <c r="R2" s="1961"/>
      <c r="S2" s="1961"/>
      <c r="T2" s="1961"/>
      <c r="U2" s="1961"/>
      <c r="V2" s="1961"/>
      <c r="W2" s="1961"/>
      <c r="X2" s="1961"/>
      <c r="Y2" s="1961"/>
      <c r="Z2" s="1961"/>
      <c r="AA2" s="1961"/>
      <c r="AB2" s="1961"/>
      <c r="AC2" s="1961"/>
      <c r="AD2" s="1446"/>
      <c r="AE2" s="1446"/>
    </row>
    <row r="3" spans="1:31" s="1447" customFormat="1" ht="18" x14ac:dyDescent="0.2">
      <c r="A3" s="1448" t="s">
        <v>88</v>
      </c>
      <c r="B3" s="1449"/>
      <c r="C3" s="1449"/>
      <c r="D3" s="1449"/>
      <c r="E3" s="1449"/>
      <c r="F3" s="1449"/>
      <c r="G3" s="1449"/>
      <c r="H3" s="1449"/>
      <c r="N3" s="1450"/>
      <c r="Q3" s="1451"/>
      <c r="Y3" s="1449"/>
      <c r="Z3" s="1452"/>
      <c r="AD3" s="1446"/>
      <c r="AE3" s="1446"/>
    </row>
    <row r="4" spans="1:31" s="1447" customFormat="1" ht="18.75" outlineLevel="1" thickBot="1" x14ac:dyDescent="0.25">
      <c r="A4" s="1452"/>
      <c r="B4" s="1452"/>
      <c r="D4" s="1453"/>
      <c r="F4" s="1453"/>
      <c r="H4" s="1453"/>
      <c r="N4" s="1450"/>
      <c r="P4" s="1454"/>
      <c r="Q4" s="1455"/>
      <c r="R4" s="1449"/>
      <c r="S4" s="1449"/>
      <c r="T4" s="1449"/>
      <c r="U4" s="1449"/>
      <c r="V4" s="1449"/>
      <c r="W4" s="1449"/>
      <c r="X4" s="1449"/>
      <c r="Y4" s="1449"/>
      <c r="Z4" s="1452"/>
      <c r="AC4" s="1447" t="s">
        <v>171</v>
      </c>
      <c r="AD4" s="1446"/>
      <c r="AE4" s="1446"/>
    </row>
    <row r="5" spans="1:31" s="1458" customFormat="1" ht="20.25" outlineLevel="1" thickTop="1" x14ac:dyDescent="0.2">
      <c r="A5" s="2017" t="s">
        <v>632</v>
      </c>
      <c r="B5" s="2018"/>
      <c r="C5" s="2018"/>
      <c r="D5" s="2018"/>
      <c r="E5" s="2018"/>
      <c r="F5" s="2018"/>
      <c r="G5" s="2018"/>
      <c r="H5" s="2018"/>
      <c r="I5" s="2018"/>
      <c r="J5" s="2018"/>
      <c r="K5" s="2018"/>
      <c r="L5" s="2018"/>
      <c r="M5" s="2018"/>
      <c r="N5" s="1456"/>
      <c r="O5" s="1457"/>
      <c r="P5" s="2011" t="s">
        <v>651</v>
      </c>
      <c r="Q5" s="2019" t="s">
        <v>633</v>
      </c>
      <c r="R5" s="2020"/>
      <c r="S5" s="2020"/>
      <c r="T5" s="2020"/>
      <c r="U5" s="2020"/>
      <c r="V5" s="2020"/>
      <c r="W5" s="2020"/>
      <c r="X5" s="2021"/>
      <c r="Y5" s="2022" t="s">
        <v>0</v>
      </c>
      <c r="AA5" s="1669" t="s">
        <v>98</v>
      </c>
      <c r="AB5" s="1670" t="s">
        <v>68</v>
      </c>
      <c r="AC5" s="1671">
        <v>183.66666666666666</v>
      </c>
      <c r="AD5" s="1462"/>
      <c r="AE5" s="1463"/>
    </row>
    <row r="6" spans="1:31" ht="20.25" customHeight="1" outlineLevel="1" thickBot="1" x14ac:dyDescent="0.25">
      <c r="A6" s="2006" t="s">
        <v>652</v>
      </c>
      <c r="B6" s="1672" t="s">
        <v>123</v>
      </c>
      <c r="C6" s="1673" t="s">
        <v>82</v>
      </c>
      <c r="D6" s="1674" t="s">
        <v>124</v>
      </c>
      <c r="E6" s="1674" t="s">
        <v>82</v>
      </c>
      <c r="F6" s="1674" t="s">
        <v>125</v>
      </c>
      <c r="G6" s="1674" t="s">
        <v>82</v>
      </c>
      <c r="H6" s="1674" t="s">
        <v>126</v>
      </c>
      <c r="I6" s="1674" t="s">
        <v>82</v>
      </c>
      <c r="J6" s="1674" t="s">
        <v>602</v>
      </c>
      <c r="K6" s="1674" t="s">
        <v>82</v>
      </c>
      <c r="L6" s="1674" t="s">
        <v>603</v>
      </c>
      <c r="M6" s="1674" t="s">
        <v>82</v>
      </c>
      <c r="N6" s="1467"/>
      <c r="O6" s="1468"/>
      <c r="P6" s="2012"/>
      <c r="Q6" s="1675" t="s">
        <v>479</v>
      </c>
      <c r="R6" s="1676" t="s">
        <v>134</v>
      </c>
      <c r="S6" s="1677" t="s">
        <v>1</v>
      </c>
      <c r="T6" s="1677" t="s">
        <v>2</v>
      </c>
      <c r="U6" s="1677" t="s">
        <v>3</v>
      </c>
      <c r="V6" s="1678" t="s">
        <v>94</v>
      </c>
      <c r="W6" s="1679" t="s">
        <v>620</v>
      </c>
      <c r="X6" s="1680" t="s">
        <v>87</v>
      </c>
      <c r="Y6" s="2023"/>
      <c r="AA6" s="1681" t="s">
        <v>99</v>
      </c>
      <c r="AB6" s="1682" t="s">
        <v>25</v>
      </c>
      <c r="AC6" s="1683">
        <v>182.33333333333334</v>
      </c>
    </row>
    <row r="7" spans="1:31" ht="19.5" outlineLevel="1" x14ac:dyDescent="0.2">
      <c r="A7" s="2006"/>
      <c r="B7" s="1684" t="str">
        <f>$Q$7</f>
        <v>Гамов Евгений</v>
      </c>
      <c r="C7" s="1685">
        <v>160</v>
      </c>
      <c r="D7" s="1684" t="str">
        <f>$Q$9</f>
        <v>Солонкова Екатерина</v>
      </c>
      <c r="E7" s="1685">
        <v>175</v>
      </c>
      <c r="F7" s="1684" t="str">
        <f>$Q$11</f>
        <v>Солонков Владимир</v>
      </c>
      <c r="G7" s="1685">
        <v>144</v>
      </c>
      <c r="H7" s="1684" t="str">
        <f>$Q$13</f>
        <v>Гаврицков Владимир</v>
      </c>
      <c r="I7" s="1685">
        <v>144</v>
      </c>
      <c r="J7" s="1684" t="str">
        <f>$Q$17</f>
        <v>Пушкарев Александр</v>
      </c>
      <c r="K7" s="1685">
        <v>156</v>
      </c>
      <c r="L7" s="1684" t="s">
        <v>653</v>
      </c>
      <c r="M7" s="1685"/>
      <c r="N7" s="1482"/>
      <c r="O7" s="1468"/>
      <c r="P7" s="1483">
        <f t="shared" ref="P7:P16" si="0">P6+1</f>
        <v>1</v>
      </c>
      <c r="Q7" s="1484" t="s">
        <v>25</v>
      </c>
      <c r="R7" s="1686" t="s">
        <v>70</v>
      </c>
      <c r="S7" s="1486">
        <f>C7</f>
        <v>160</v>
      </c>
      <c r="T7" s="1486">
        <f>C12</f>
        <v>179</v>
      </c>
      <c r="U7" s="1486">
        <f>C15</f>
        <v>208</v>
      </c>
      <c r="V7" s="1487">
        <v>0</v>
      </c>
      <c r="W7" s="1488">
        <f>SUM(S7:V7)-MIN(S7:V7)</f>
        <v>547</v>
      </c>
      <c r="X7" s="1489"/>
      <c r="Y7" s="1687">
        <f>(W7+X7)/3</f>
        <v>182.33333333333334</v>
      </c>
      <c r="AA7" s="1681" t="s">
        <v>100</v>
      </c>
      <c r="AB7" s="1682" t="s">
        <v>34</v>
      </c>
      <c r="AC7" s="1683">
        <v>181.66666666666666</v>
      </c>
    </row>
    <row r="8" spans="1:31" ht="19.5" outlineLevel="1" x14ac:dyDescent="0.2">
      <c r="A8" s="2006"/>
      <c r="B8" s="1684" t="str">
        <f>$Q$8</f>
        <v>Бурнаев Роман</v>
      </c>
      <c r="C8" s="1685">
        <v>169</v>
      </c>
      <c r="D8" s="1684" t="str">
        <f>$Q$10</f>
        <v>Карунас Антон</v>
      </c>
      <c r="E8" s="1685">
        <v>103</v>
      </c>
      <c r="F8" s="1684" t="str">
        <f>$Q$12</f>
        <v>Кравченко Оксана</v>
      </c>
      <c r="G8" s="1685">
        <v>98</v>
      </c>
      <c r="H8" s="1684" t="str">
        <f>$Q$14</f>
        <v>Бородин Виталий</v>
      </c>
      <c r="I8" s="1685">
        <v>160</v>
      </c>
      <c r="J8" s="1684" t="str">
        <f>$Q$16</f>
        <v>Шенцев Сергей</v>
      </c>
      <c r="K8" s="1685">
        <v>167</v>
      </c>
      <c r="L8" s="1684" t="str">
        <f>$Q$18</f>
        <v>Дикушникова Ольга</v>
      </c>
      <c r="M8" s="1685">
        <v>157</v>
      </c>
      <c r="N8" s="1482"/>
      <c r="O8" s="1468"/>
      <c r="P8" s="1490">
        <f t="shared" si="0"/>
        <v>2</v>
      </c>
      <c r="Q8" s="1491" t="s">
        <v>136</v>
      </c>
      <c r="R8" s="1688" t="s">
        <v>75</v>
      </c>
      <c r="S8" s="1493">
        <f>C8</f>
        <v>169</v>
      </c>
      <c r="T8" s="1493">
        <f>C11</f>
        <v>180</v>
      </c>
      <c r="U8" s="1493">
        <f>C16</f>
        <v>162</v>
      </c>
      <c r="V8" s="1494">
        <f>M36</f>
        <v>131</v>
      </c>
      <c r="W8" s="1495">
        <f t="shared" ref="W8:W18" si="1">SUM(S8:V8)-MIN(S8:V8)</f>
        <v>511</v>
      </c>
      <c r="X8" s="1496"/>
      <c r="Y8" s="1687">
        <f>(W8+X8)/3</f>
        <v>170.33333333333334</v>
      </c>
      <c r="AA8" s="1681" t="s">
        <v>101</v>
      </c>
      <c r="AB8" s="1682" t="s">
        <v>96</v>
      </c>
      <c r="AC8" s="1683">
        <v>181.33333333333334</v>
      </c>
    </row>
    <row r="9" spans="1:31" ht="19.5" outlineLevel="1" x14ac:dyDescent="0.2">
      <c r="A9" s="1497"/>
      <c r="B9" s="1468"/>
      <c r="C9" s="1468"/>
      <c r="D9" s="1498"/>
      <c r="E9" s="1498"/>
      <c r="F9" s="1499"/>
      <c r="G9" s="1498"/>
      <c r="H9" s="1499"/>
      <c r="I9" s="1498"/>
      <c r="J9" s="1499"/>
      <c r="K9" s="1498"/>
      <c r="L9" s="1499"/>
      <c r="M9" s="1498"/>
      <c r="N9" s="1500"/>
      <c r="O9" s="1468"/>
      <c r="P9" s="1490">
        <f t="shared" si="0"/>
        <v>3</v>
      </c>
      <c r="Q9" s="1504" t="s">
        <v>473</v>
      </c>
      <c r="R9" s="1688" t="s">
        <v>72</v>
      </c>
      <c r="S9" s="1493">
        <f>E7</f>
        <v>175</v>
      </c>
      <c r="T9" s="1493">
        <f>E12</f>
        <v>130</v>
      </c>
      <c r="U9" s="1493">
        <f>E15</f>
        <v>139</v>
      </c>
      <c r="V9" s="1494">
        <f>I35</f>
        <v>144</v>
      </c>
      <c r="W9" s="1495">
        <f>SUM(S9:V9)-MIN(S9:V9)</f>
        <v>458</v>
      </c>
      <c r="X9" s="1496">
        <v>24</v>
      </c>
      <c r="Y9" s="1687">
        <f>(W9+X9)/3</f>
        <v>160.66666666666666</v>
      </c>
      <c r="AA9" s="1681" t="s">
        <v>102</v>
      </c>
      <c r="AB9" s="1689" t="s">
        <v>9</v>
      </c>
      <c r="AC9" s="1683">
        <v>181.33333333333334</v>
      </c>
    </row>
    <row r="10" spans="1:31" ht="19.5" customHeight="1" outlineLevel="1" x14ac:dyDescent="0.2">
      <c r="A10" s="2006" t="s">
        <v>654</v>
      </c>
      <c r="B10" s="1672" t="s">
        <v>123</v>
      </c>
      <c r="C10" s="1673" t="s">
        <v>82</v>
      </c>
      <c r="D10" s="1690" t="s">
        <v>124</v>
      </c>
      <c r="E10" s="1674" t="s">
        <v>82</v>
      </c>
      <c r="F10" s="1690" t="s">
        <v>125</v>
      </c>
      <c r="G10" s="1674" t="s">
        <v>82</v>
      </c>
      <c r="H10" s="1690" t="s">
        <v>126</v>
      </c>
      <c r="I10" s="1674" t="s">
        <v>82</v>
      </c>
      <c r="J10" s="1690" t="s">
        <v>602</v>
      </c>
      <c r="K10" s="1674" t="s">
        <v>82</v>
      </c>
      <c r="L10" s="1690" t="s">
        <v>603</v>
      </c>
      <c r="M10" s="1674" t="s">
        <v>82</v>
      </c>
      <c r="N10" s="1500"/>
      <c r="O10" s="1468"/>
      <c r="P10" s="1490">
        <f t="shared" si="0"/>
        <v>4</v>
      </c>
      <c r="Q10" s="1491" t="s">
        <v>67</v>
      </c>
      <c r="R10" s="1688" t="s">
        <v>76</v>
      </c>
      <c r="S10" s="1493">
        <f>E8</f>
        <v>103</v>
      </c>
      <c r="T10" s="1493">
        <f>E11</f>
        <v>114</v>
      </c>
      <c r="U10" s="1493">
        <f>E16</f>
        <v>126</v>
      </c>
      <c r="V10" s="1494">
        <f>C35</f>
        <v>120</v>
      </c>
      <c r="W10" s="1495">
        <f t="shared" si="1"/>
        <v>360</v>
      </c>
      <c r="X10" s="1496"/>
      <c r="Y10" s="1687">
        <f t="shared" ref="Y10:Y17" si="2">(W10+X10)/3</f>
        <v>120</v>
      </c>
      <c r="AA10" s="1681" t="s">
        <v>103</v>
      </c>
      <c r="AB10" s="1682" t="s">
        <v>39</v>
      </c>
      <c r="AC10" s="1683">
        <v>178.66666666666666</v>
      </c>
    </row>
    <row r="11" spans="1:31" ht="19.5" outlineLevel="1" x14ac:dyDescent="0.2">
      <c r="A11" s="2006"/>
      <c r="B11" s="1684" t="str">
        <f>$Q$8</f>
        <v>Бурнаев Роман</v>
      </c>
      <c r="C11" s="1685">
        <v>180</v>
      </c>
      <c r="D11" s="1684" t="str">
        <f>$Q$10</f>
        <v>Карунас Антон</v>
      </c>
      <c r="E11" s="1685">
        <v>114</v>
      </c>
      <c r="F11" s="1684" t="str">
        <f>$Q$12</f>
        <v>Кравченко Оксана</v>
      </c>
      <c r="G11" s="1685">
        <v>178</v>
      </c>
      <c r="H11" s="1684" t="str">
        <f>$Q$14</f>
        <v>Бородин Виталий</v>
      </c>
      <c r="I11" s="1685">
        <v>173</v>
      </c>
      <c r="J11" s="1684" t="str">
        <f>$Q$16</f>
        <v>Шенцев Сергей</v>
      </c>
      <c r="K11" s="1685">
        <v>160</v>
      </c>
      <c r="L11" s="1684" t="str">
        <f>$Q$18</f>
        <v>Дикушникова Ольга</v>
      </c>
      <c r="M11" s="1685">
        <v>136</v>
      </c>
      <c r="N11" s="1467"/>
      <c r="O11" s="1468"/>
      <c r="P11" s="1490">
        <f t="shared" si="0"/>
        <v>5</v>
      </c>
      <c r="Q11" s="1491" t="s">
        <v>477</v>
      </c>
      <c r="R11" s="1688" t="s">
        <v>73</v>
      </c>
      <c r="S11" s="1493">
        <f>G7</f>
        <v>144</v>
      </c>
      <c r="T11" s="1493">
        <f>G12</f>
        <v>178</v>
      </c>
      <c r="U11" s="1493">
        <f>G15</f>
        <v>174</v>
      </c>
      <c r="V11" s="1494">
        <f>G39</f>
        <v>139</v>
      </c>
      <c r="W11" s="1495">
        <f t="shared" si="1"/>
        <v>496</v>
      </c>
      <c r="X11" s="1496"/>
      <c r="Y11" s="1687">
        <f t="shared" si="2"/>
        <v>165.33333333333334</v>
      </c>
      <c r="Z11" s="1502"/>
      <c r="AA11" s="1681" t="s">
        <v>104</v>
      </c>
      <c r="AB11" s="1682" t="s">
        <v>11</v>
      </c>
      <c r="AC11" s="1683">
        <v>171.66666666666666</v>
      </c>
    </row>
    <row r="12" spans="1:31" s="1502" customFormat="1" ht="19.5" outlineLevel="1" x14ac:dyDescent="0.2">
      <c r="A12" s="2006"/>
      <c r="B12" s="1684" t="str">
        <f>$Q$7</f>
        <v>Гамов Евгений</v>
      </c>
      <c r="C12" s="1685">
        <v>179</v>
      </c>
      <c r="D12" s="1684" t="str">
        <f>$Q$9</f>
        <v>Солонкова Екатерина</v>
      </c>
      <c r="E12" s="1685">
        <v>130</v>
      </c>
      <c r="F12" s="1684" t="str">
        <f>$Q$11</f>
        <v>Солонков Владимир</v>
      </c>
      <c r="G12" s="1685">
        <v>178</v>
      </c>
      <c r="H12" s="1684" t="str">
        <f>$Q$13</f>
        <v>Гаврицков Владимир</v>
      </c>
      <c r="I12" s="1685">
        <v>135</v>
      </c>
      <c r="J12" s="1684" t="str">
        <f>$Q$17</f>
        <v>Пушкарев Александр</v>
      </c>
      <c r="K12" s="1685">
        <v>134</v>
      </c>
      <c r="L12" s="1684" t="s">
        <v>653</v>
      </c>
      <c r="M12" s="1685"/>
      <c r="N12" s="1482"/>
      <c r="O12" s="1503"/>
      <c r="P12" s="1490">
        <f t="shared" si="0"/>
        <v>6</v>
      </c>
      <c r="Q12" s="1504" t="s">
        <v>14</v>
      </c>
      <c r="R12" s="1688" t="s">
        <v>77</v>
      </c>
      <c r="S12" s="1493">
        <f>G8</f>
        <v>98</v>
      </c>
      <c r="T12" s="1493">
        <f>G11</f>
        <v>178</v>
      </c>
      <c r="U12" s="1493">
        <f>G16</f>
        <v>138</v>
      </c>
      <c r="V12" s="1494">
        <f>M39</f>
        <v>150</v>
      </c>
      <c r="W12" s="1495">
        <f t="shared" si="1"/>
        <v>466</v>
      </c>
      <c r="X12" s="1496">
        <v>24</v>
      </c>
      <c r="Y12" s="1687">
        <f t="shared" si="2"/>
        <v>163.33333333333334</v>
      </c>
      <c r="AA12" s="1681" t="s">
        <v>105</v>
      </c>
      <c r="AB12" s="1682" t="s">
        <v>136</v>
      </c>
      <c r="AC12" s="1683">
        <v>170.33333333333334</v>
      </c>
      <c r="AD12" s="1505"/>
      <c r="AE12" s="1506"/>
    </row>
    <row r="13" spans="1:31" s="1502" customFormat="1" ht="19.5" outlineLevel="1" x14ac:dyDescent="0.2">
      <c r="A13" s="1507"/>
      <c r="B13" s="1508"/>
      <c r="C13" s="1482"/>
      <c r="D13" s="1508"/>
      <c r="E13" s="1482"/>
      <c r="F13" s="1508"/>
      <c r="G13" s="1482"/>
      <c r="H13" s="1508"/>
      <c r="I13" s="1482"/>
      <c r="J13" s="1508"/>
      <c r="K13" s="1482"/>
      <c r="L13" s="1508"/>
      <c r="M13" s="1482"/>
      <c r="N13" s="1482"/>
      <c r="O13" s="1503"/>
      <c r="P13" s="1490">
        <f t="shared" si="0"/>
        <v>7</v>
      </c>
      <c r="Q13" s="1491" t="s">
        <v>51</v>
      </c>
      <c r="R13" s="1688" t="s">
        <v>74</v>
      </c>
      <c r="S13" s="1493">
        <f>I7</f>
        <v>144</v>
      </c>
      <c r="T13" s="1493">
        <f>I12</f>
        <v>135</v>
      </c>
      <c r="U13" s="1493">
        <f>I15</f>
        <v>176</v>
      </c>
      <c r="V13" s="1494">
        <f>M38</f>
        <v>153</v>
      </c>
      <c r="W13" s="1495">
        <f t="shared" si="1"/>
        <v>473</v>
      </c>
      <c r="X13" s="1496"/>
      <c r="Y13" s="1687">
        <f t="shared" si="2"/>
        <v>157.66666666666666</v>
      </c>
      <c r="AA13" s="1681" t="s">
        <v>106</v>
      </c>
      <c r="AB13" s="1682" t="s">
        <v>502</v>
      </c>
      <c r="AC13" s="1683">
        <v>169.33333333333334</v>
      </c>
      <c r="AD13" s="1505"/>
      <c r="AE13" s="1506"/>
    </row>
    <row r="14" spans="1:31" s="1502" customFormat="1" ht="19.5" customHeight="1" outlineLevel="1" x14ac:dyDescent="0.2">
      <c r="A14" s="2006" t="s">
        <v>655</v>
      </c>
      <c r="B14" s="1672" t="s">
        <v>123</v>
      </c>
      <c r="C14" s="1673" t="s">
        <v>82</v>
      </c>
      <c r="D14" s="1690" t="s">
        <v>124</v>
      </c>
      <c r="E14" s="1674" t="s">
        <v>82</v>
      </c>
      <c r="F14" s="1690" t="s">
        <v>125</v>
      </c>
      <c r="G14" s="1674" t="s">
        <v>82</v>
      </c>
      <c r="H14" s="1690" t="s">
        <v>126</v>
      </c>
      <c r="I14" s="1674" t="s">
        <v>82</v>
      </c>
      <c r="J14" s="1690" t="s">
        <v>602</v>
      </c>
      <c r="K14" s="1674" t="s">
        <v>82</v>
      </c>
      <c r="L14" s="1690" t="s">
        <v>603</v>
      </c>
      <c r="M14" s="1674" t="s">
        <v>82</v>
      </c>
      <c r="N14" s="1482"/>
      <c r="O14" s="1503"/>
      <c r="P14" s="1490">
        <f t="shared" si="0"/>
        <v>8</v>
      </c>
      <c r="Q14" s="1491" t="s">
        <v>583</v>
      </c>
      <c r="R14" s="1688" t="s">
        <v>78</v>
      </c>
      <c r="S14" s="1493">
        <f>I8</f>
        <v>160</v>
      </c>
      <c r="T14" s="1493">
        <f>I11</f>
        <v>173</v>
      </c>
      <c r="U14" s="1493">
        <f>I16</f>
        <v>173</v>
      </c>
      <c r="V14" s="1494">
        <f>E38</f>
        <v>115</v>
      </c>
      <c r="W14" s="1495">
        <f t="shared" si="1"/>
        <v>506</v>
      </c>
      <c r="X14" s="1496"/>
      <c r="Y14" s="1687">
        <f t="shared" si="2"/>
        <v>168.66666666666666</v>
      </c>
      <c r="Z14" s="1475"/>
      <c r="AA14" s="1681" t="s">
        <v>107</v>
      </c>
      <c r="AB14" s="1682" t="s">
        <v>583</v>
      </c>
      <c r="AC14" s="1683">
        <v>168.66666666666666</v>
      </c>
      <c r="AD14" s="1505"/>
      <c r="AE14" s="1506"/>
    </row>
    <row r="15" spans="1:31" ht="19.5" outlineLevel="1" x14ac:dyDescent="0.2">
      <c r="A15" s="2006"/>
      <c r="B15" s="1684" t="str">
        <f>$Q$7</f>
        <v>Гамов Евгений</v>
      </c>
      <c r="C15" s="1481">
        <v>208</v>
      </c>
      <c r="D15" s="1684" t="str">
        <f>$Q$9</f>
        <v>Солонкова Екатерина</v>
      </c>
      <c r="E15" s="1685">
        <v>139</v>
      </c>
      <c r="F15" s="1684" t="str">
        <f>$Q$11</f>
        <v>Солонков Владимир</v>
      </c>
      <c r="G15" s="1685">
        <v>174</v>
      </c>
      <c r="H15" s="1684" t="str">
        <f>$Q$13</f>
        <v>Гаврицков Владимир</v>
      </c>
      <c r="I15" s="1685">
        <v>176</v>
      </c>
      <c r="J15" s="1684" t="str">
        <f>$Q$17</f>
        <v>Пушкарев Александр</v>
      </c>
      <c r="K15" s="1685">
        <v>190</v>
      </c>
      <c r="L15" s="1684" t="s">
        <v>653</v>
      </c>
      <c r="M15" s="1685"/>
      <c r="N15" s="1500"/>
      <c r="O15" s="1468"/>
      <c r="P15" s="1490">
        <f t="shared" si="0"/>
        <v>9</v>
      </c>
      <c r="Q15" s="1491" t="s">
        <v>653</v>
      </c>
      <c r="R15" s="1688" t="s">
        <v>656</v>
      </c>
      <c r="S15" s="1493">
        <f>M7</f>
        <v>0</v>
      </c>
      <c r="T15" s="1493">
        <f>M12</f>
        <v>0</v>
      </c>
      <c r="U15" s="1493">
        <f>M15</f>
        <v>0</v>
      </c>
      <c r="V15" s="1494">
        <v>0</v>
      </c>
      <c r="W15" s="1495">
        <f t="shared" si="1"/>
        <v>0</v>
      </c>
      <c r="X15" s="1496"/>
      <c r="Y15" s="1687">
        <f t="shared" si="2"/>
        <v>0</v>
      </c>
      <c r="Z15" s="1502"/>
      <c r="AA15" s="1681" t="s">
        <v>108</v>
      </c>
      <c r="AB15" s="1689" t="s">
        <v>10</v>
      </c>
      <c r="AC15" s="1683">
        <v>167.33333333333334</v>
      </c>
    </row>
    <row r="16" spans="1:31" s="1502" customFormat="1" ht="19.5" outlineLevel="1" x14ac:dyDescent="0.2">
      <c r="A16" s="2006"/>
      <c r="B16" s="1684" t="str">
        <f>$Q$8</f>
        <v>Бурнаев Роман</v>
      </c>
      <c r="C16" s="1685">
        <v>162</v>
      </c>
      <c r="D16" s="1684" t="str">
        <f>$Q$10</f>
        <v>Карунас Антон</v>
      </c>
      <c r="E16" s="1685">
        <v>126</v>
      </c>
      <c r="F16" s="1684" t="str">
        <f>$Q$12</f>
        <v>Кравченко Оксана</v>
      </c>
      <c r="G16" s="1685">
        <v>138</v>
      </c>
      <c r="H16" s="1684" t="str">
        <f>$Q$14</f>
        <v>Бородин Виталий</v>
      </c>
      <c r="I16" s="1685">
        <v>173</v>
      </c>
      <c r="J16" s="1684" t="str">
        <f>$Q$16</f>
        <v>Шенцев Сергей</v>
      </c>
      <c r="K16" s="1685">
        <v>188</v>
      </c>
      <c r="L16" s="1684" t="str">
        <f>$Q$18</f>
        <v>Дикушникова Ольга</v>
      </c>
      <c r="M16" s="1685">
        <v>185</v>
      </c>
      <c r="N16" s="1509"/>
      <c r="O16" s="1503"/>
      <c r="P16" s="1490">
        <f t="shared" si="0"/>
        <v>10</v>
      </c>
      <c r="Q16" s="1491" t="s">
        <v>11</v>
      </c>
      <c r="R16" s="1688" t="s">
        <v>657</v>
      </c>
      <c r="S16" s="1493">
        <f>K8</f>
        <v>167</v>
      </c>
      <c r="T16" s="1493">
        <f>K11</f>
        <v>160</v>
      </c>
      <c r="U16" s="1493">
        <f>K16</f>
        <v>188</v>
      </c>
      <c r="V16" s="1494">
        <f>K38</f>
        <v>141</v>
      </c>
      <c r="W16" s="1495">
        <f t="shared" si="1"/>
        <v>515</v>
      </c>
      <c r="X16" s="1496"/>
      <c r="Y16" s="1687">
        <f t="shared" si="2"/>
        <v>171.66666666666666</v>
      </c>
      <c r="Z16" s="1475"/>
      <c r="AA16" s="1681" t="s">
        <v>109</v>
      </c>
      <c r="AB16" s="1689" t="s">
        <v>8</v>
      </c>
      <c r="AC16" s="1683">
        <v>167.33333333333334</v>
      </c>
      <c r="AD16" s="1505"/>
      <c r="AE16" s="1506"/>
    </row>
    <row r="17" spans="1:31" s="1502" customFormat="1" ht="19.5" outlineLevel="1" x14ac:dyDescent="0.2">
      <c r="A17" s="1691"/>
      <c r="B17" s="1542"/>
      <c r="C17" s="1692"/>
      <c r="D17" s="1693"/>
      <c r="E17" s="1692"/>
      <c r="F17" s="1693"/>
      <c r="G17" s="1692"/>
      <c r="H17" s="1693"/>
      <c r="I17" s="1692"/>
      <c r="J17" s="1693"/>
      <c r="K17" s="1692"/>
      <c r="M17" s="1692"/>
      <c r="N17" s="1509"/>
      <c r="O17" s="1503"/>
      <c r="P17" s="1490">
        <v>11</v>
      </c>
      <c r="Q17" s="1512" t="s">
        <v>12</v>
      </c>
      <c r="R17" s="1688" t="s">
        <v>658</v>
      </c>
      <c r="S17" s="1493">
        <f>K7</f>
        <v>156</v>
      </c>
      <c r="T17" s="1493">
        <f>K12</f>
        <v>134</v>
      </c>
      <c r="U17" s="1493">
        <f>K15</f>
        <v>190</v>
      </c>
      <c r="V17" s="1494">
        <f>G36</f>
        <v>149</v>
      </c>
      <c r="W17" s="1495">
        <f t="shared" si="1"/>
        <v>495</v>
      </c>
      <c r="X17" s="1496"/>
      <c r="Y17" s="1687">
        <f t="shared" si="2"/>
        <v>165</v>
      </c>
      <c r="Z17" s="1475"/>
      <c r="AA17" s="1681" t="s">
        <v>110</v>
      </c>
      <c r="AB17" s="1689" t="s">
        <v>36</v>
      </c>
      <c r="AC17" s="1683">
        <v>166.66666666666666</v>
      </c>
      <c r="AD17" s="1505"/>
      <c r="AE17" s="1506"/>
    </row>
    <row r="18" spans="1:31" ht="20.25" outlineLevel="1" thickBot="1" x14ac:dyDescent="0.25">
      <c r="A18" s="1497"/>
      <c r="B18" s="1468"/>
      <c r="C18" s="1468"/>
      <c r="D18" s="1468"/>
      <c r="E18" s="1468"/>
      <c r="F18" s="1468"/>
      <c r="G18" s="1468"/>
      <c r="H18" s="1468"/>
      <c r="I18" s="1468"/>
      <c r="J18" s="1468"/>
      <c r="K18" s="1468"/>
      <c r="L18" s="1468"/>
      <c r="M18" s="1468"/>
      <c r="N18" s="1510"/>
      <c r="O18" s="1468"/>
      <c r="P18" s="1516">
        <v>12</v>
      </c>
      <c r="Q18" s="1517" t="s">
        <v>10</v>
      </c>
      <c r="R18" s="1694" t="s">
        <v>659</v>
      </c>
      <c r="S18" s="1519">
        <f>M8</f>
        <v>157</v>
      </c>
      <c r="T18" s="1519">
        <f>M11</f>
        <v>136</v>
      </c>
      <c r="U18" s="1519">
        <f>M16</f>
        <v>185</v>
      </c>
      <c r="V18" s="1520">
        <f>G38</f>
        <v>118</v>
      </c>
      <c r="W18" s="1521">
        <f t="shared" si="1"/>
        <v>478</v>
      </c>
      <c r="X18" s="1522">
        <v>24</v>
      </c>
      <c r="Y18" s="1695">
        <f>(W18+X18)/3</f>
        <v>167.33333333333334</v>
      </c>
      <c r="Z18" s="1502"/>
      <c r="AA18" s="1681" t="s">
        <v>111</v>
      </c>
      <c r="AB18" s="1689" t="s">
        <v>503</v>
      </c>
      <c r="AC18" s="1683">
        <v>166.33333333333334</v>
      </c>
    </row>
    <row r="19" spans="1:31" s="1502" customFormat="1" ht="19.5" outlineLevel="1" x14ac:dyDescent="0.2">
      <c r="A19" s="2010" t="s">
        <v>640</v>
      </c>
      <c r="B19" s="2010"/>
      <c r="C19" s="2010"/>
      <c r="D19" s="2010"/>
      <c r="E19" s="2010"/>
      <c r="F19" s="2010"/>
      <c r="G19" s="2010"/>
      <c r="H19" s="2010"/>
      <c r="I19" s="2010"/>
      <c r="J19" s="2010"/>
      <c r="K19" s="2010"/>
      <c r="L19" s="2010"/>
      <c r="M19" s="2010"/>
      <c r="N19" s="1467"/>
      <c r="O19" s="1503"/>
      <c r="P19" s="1696"/>
      <c r="Q19" s="1697"/>
      <c r="R19" s="1698"/>
      <c r="S19" s="1591"/>
      <c r="T19" s="1591"/>
      <c r="U19" s="1591"/>
      <c r="V19" s="1699"/>
      <c r="W19" s="1700"/>
      <c r="X19" s="1701"/>
      <c r="Y19" s="1702"/>
      <c r="Z19" s="1468"/>
      <c r="AA19" s="1681" t="s">
        <v>112</v>
      </c>
      <c r="AB19" s="1682" t="s">
        <v>477</v>
      </c>
      <c r="AC19" s="1683">
        <v>165.33333333333334</v>
      </c>
      <c r="AD19" s="1505"/>
      <c r="AE19" s="1506"/>
    </row>
    <row r="20" spans="1:31" ht="20.25" customHeight="1" outlineLevel="1" thickBot="1" x14ac:dyDescent="0.25">
      <c r="A20" s="2006" t="s">
        <v>652</v>
      </c>
      <c r="B20" s="1672" t="s">
        <v>123</v>
      </c>
      <c r="C20" s="1673" t="s">
        <v>82</v>
      </c>
      <c r="D20" s="1672" t="s">
        <v>124</v>
      </c>
      <c r="E20" s="1673" t="s">
        <v>82</v>
      </c>
      <c r="F20" s="1672" t="s">
        <v>125</v>
      </c>
      <c r="G20" s="1673" t="s">
        <v>82</v>
      </c>
      <c r="H20" s="1672" t="s">
        <v>126</v>
      </c>
      <c r="I20" s="1673" t="s">
        <v>82</v>
      </c>
      <c r="J20" s="1672" t="s">
        <v>602</v>
      </c>
      <c r="K20" s="1673" t="s">
        <v>82</v>
      </c>
      <c r="L20" s="1672" t="s">
        <v>603</v>
      </c>
      <c r="M20" s="1673" t="s">
        <v>82</v>
      </c>
      <c r="N20" s="1482"/>
      <c r="O20" s="1468"/>
      <c r="P20" s="1523"/>
      <c r="Q20" s="1703"/>
      <c r="R20" s="1468"/>
      <c r="S20" s="1704"/>
      <c r="T20" s="1468"/>
      <c r="U20" s="1468"/>
      <c r="V20" s="1704"/>
      <c r="W20" s="1704"/>
      <c r="X20" s="1704"/>
      <c r="Y20" s="1705"/>
      <c r="Z20" s="1468"/>
      <c r="AA20" s="1681" t="s">
        <v>113</v>
      </c>
      <c r="AB20" s="1682" t="s">
        <v>12</v>
      </c>
      <c r="AC20" s="1683">
        <v>165</v>
      </c>
    </row>
    <row r="21" spans="1:31" ht="20.25" customHeight="1" outlineLevel="1" thickTop="1" x14ac:dyDescent="0.2">
      <c r="A21" s="2006"/>
      <c r="B21" s="1684" t="str">
        <f>$Q$23</f>
        <v>Чуруксаева Людмила</v>
      </c>
      <c r="C21" s="1685">
        <v>179</v>
      </c>
      <c r="D21" s="1684" t="str">
        <f>$Q$25</f>
        <v>Суровцев Александр</v>
      </c>
      <c r="E21" s="1685">
        <v>161</v>
      </c>
      <c r="F21" s="1684" t="str">
        <f>$Q$27</f>
        <v>Сметанина Анна</v>
      </c>
      <c r="G21" s="1685">
        <v>175</v>
      </c>
      <c r="H21" s="1684" t="str">
        <f>$Q$29</f>
        <v>Соколов Сергей</v>
      </c>
      <c r="I21" s="1685">
        <v>157</v>
      </c>
      <c r="J21" s="1684" t="str">
        <f>$Q$31</f>
        <v>Ситников Алексей</v>
      </c>
      <c r="K21" s="1685">
        <v>169</v>
      </c>
      <c r="L21" s="1684" t="str">
        <f>$Q$33</f>
        <v>Оловянникова Елена</v>
      </c>
      <c r="M21" s="1685">
        <v>134</v>
      </c>
      <c r="N21" s="1482"/>
      <c r="O21" s="1468"/>
      <c r="P21" s="2011" t="s">
        <v>651</v>
      </c>
      <c r="Q21" s="2013" t="s">
        <v>660</v>
      </c>
      <c r="R21" s="2014"/>
      <c r="S21" s="2014"/>
      <c r="T21" s="2014"/>
      <c r="U21" s="2014"/>
      <c r="V21" s="2014"/>
      <c r="W21" s="2014"/>
      <c r="X21" s="2015"/>
      <c r="Y21" s="2004" t="s">
        <v>0</v>
      </c>
      <c r="AA21" s="1681" t="s">
        <v>114</v>
      </c>
      <c r="AB21" s="1689" t="s">
        <v>14</v>
      </c>
      <c r="AC21" s="1683">
        <v>163.33333333333334</v>
      </c>
    </row>
    <row r="22" spans="1:31" ht="20.25" outlineLevel="1" thickBot="1" x14ac:dyDescent="0.25">
      <c r="A22" s="2006"/>
      <c r="B22" s="1684" t="str">
        <f>$Q$24</f>
        <v>Постоенко Андрей</v>
      </c>
      <c r="C22" s="1685">
        <v>166</v>
      </c>
      <c r="D22" s="1684" t="str">
        <f>$Q$26</f>
        <v>Папанцева Юлия</v>
      </c>
      <c r="E22" s="1685">
        <v>128</v>
      </c>
      <c r="F22" s="1684" t="s">
        <v>502</v>
      </c>
      <c r="G22" s="1685">
        <v>144</v>
      </c>
      <c r="H22" s="1684" t="str">
        <f>$Q$30</f>
        <v>Эммерих Эдуард</v>
      </c>
      <c r="I22" s="1685">
        <v>157</v>
      </c>
      <c r="J22" s="1684" t="str">
        <f>$Q$32</f>
        <v>Захаров Андрей</v>
      </c>
      <c r="K22" s="1685">
        <v>159</v>
      </c>
      <c r="L22" s="1684" t="str">
        <f>$Q$34</f>
        <v>Степанова Ксения</v>
      </c>
      <c r="M22" s="1685">
        <v>130</v>
      </c>
      <c r="N22" s="1500"/>
      <c r="O22" s="1468"/>
      <c r="P22" s="2012"/>
      <c r="Q22" s="1675" t="s">
        <v>479</v>
      </c>
      <c r="R22" s="1676" t="s">
        <v>134</v>
      </c>
      <c r="S22" s="1677" t="s">
        <v>1</v>
      </c>
      <c r="T22" s="1677" t="s">
        <v>2</v>
      </c>
      <c r="U22" s="1677" t="s">
        <v>3</v>
      </c>
      <c r="V22" s="1678" t="s">
        <v>94</v>
      </c>
      <c r="W22" s="1679" t="s">
        <v>620</v>
      </c>
      <c r="X22" s="1680" t="s">
        <v>87</v>
      </c>
      <c r="Y22" s="2005"/>
      <c r="AA22" s="1681" t="s">
        <v>115</v>
      </c>
      <c r="AB22" s="1689" t="s">
        <v>473</v>
      </c>
      <c r="AC22" s="1683">
        <v>160.66666666666666</v>
      </c>
    </row>
    <row r="23" spans="1:31" ht="19.5" customHeight="1" outlineLevel="1" x14ac:dyDescent="0.2">
      <c r="A23" s="1497"/>
      <c r="B23" s="1468"/>
      <c r="C23" s="1468"/>
      <c r="D23" s="1468"/>
      <c r="E23" s="1468"/>
      <c r="F23" s="1468"/>
      <c r="G23" s="1468"/>
      <c r="H23" s="1468"/>
      <c r="I23" s="1468"/>
      <c r="J23" s="1468"/>
      <c r="K23" s="1468"/>
      <c r="L23" s="1468"/>
      <c r="M23" s="1468"/>
      <c r="N23" s="1467"/>
      <c r="O23" s="1468"/>
      <c r="P23" s="1525">
        <v>1</v>
      </c>
      <c r="Q23" s="1706" t="s">
        <v>8</v>
      </c>
      <c r="R23" s="1686" t="s">
        <v>70</v>
      </c>
      <c r="S23" s="1486">
        <f>C21</f>
        <v>179</v>
      </c>
      <c r="T23" s="1486">
        <f>C26</f>
        <v>145</v>
      </c>
      <c r="U23" s="1486">
        <f>C29</f>
        <v>142</v>
      </c>
      <c r="V23" s="1487">
        <f>M35</f>
        <v>154</v>
      </c>
      <c r="W23" s="1488">
        <f>SUM(S23:V23)-MIN(S23:V23)</f>
        <v>478</v>
      </c>
      <c r="X23" s="1489">
        <v>24</v>
      </c>
      <c r="Y23" s="1707">
        <f t="shared" ref="Y23:Y34" si="3">(W23+X23)/3</f>
        <v>167.33333333333334</v>
      </c>
      <c r="AA23" s="1708" t="s">
        <v>116</v>
      </c>
      <c r="AB23" s="1514" t="s">
        <v>51</v>
      </c>
      <c r="AC23" s="1709">
        <v>157.66666666666666</v>
      </c>
    </row>
    <row r="24" spans="1:31" ht="19.5" customHeight="1" outlineLevel="1" x14ac:dyDescent="0.2">
      <c r="A24" s="2006" t="s">
        <v>654</v>
      </c>
      <c r="B24" s="1672" t="s">
        <v>123</v>
      </c>
      <c r="C24" s="1673" t="s">
        <v>82</v>
      </c>
      <c r="D24" s="1672" t="s">
        <v>124</v>
      </c>
      <c r="E24" s="1673" t="s">
        <v>82</v>
      </c>
      <c r="F24" s="1672" t="s">
        <v>125</v>
      </c>
      <c r="G24" s="1673" t="s">
        <v>82</v>
      </c>
      <c r="H24" s="1672" t="s">
        <v>126</v>
      </c>
      <c r="I24" s="1673" t="s">
        <v>82</v>
      </c>
      <c r="J24" s="1672" t="s">
        <v>602</v>
      </c>
      <c r="K24" s="1673" t="s">
        <v>82</v>
      </c>
      <c r="L24" s="1672" t="s">
        <v>603</v>
      </c>
      <c r="M24" s="1673" t="s">
        <v>82</v>
      </c>
      <c r="N24" s="1482"/>
      <c r="O24" s="1468"/>
      <c r="P24" s="1530">
        <v>2</v>
      </c>
      <c r="Q24" s="1491" t="s">
        <v>68</v>
      </c>
      <c r="R24" s="1688" t="s">
        <v>75</v>
      </c>
      <c r="S24" s="1493">
        <f>C22</f>
        <v>166</v>
      </c>
      <c r="T24" s="1493">
        <f>C25</f>
        <v>168</v>
      </c>
      <c r="U24" s="1493">
        <f>C30</f>
        <v>217</v>
      </c>
      <c r="V24" s="1494">
        <f>K39</f>
        <v>158</v>
      </c>
      <c r="W24" s="1495">
        <f t="shared" ref="W24:W34" si="4">SUM(S24:V24)-MIN(S24:V24)</f>
        <v>551</v>
      </c>
      <c r="X24" s="1496"/>
      <c r="Y24" s="1707">
        <f t="shared" si="3"/>
        <v>183.66666666666666</v>
      </c>
      <c r="AA24" s="1708" t="s">
        <v>117</v>
      </c>
      <c r="AB24" s="1514" t="s">
        <v>47</v>
      </c>
      <c r="AC24" s="1709">
        <v>154.66666666666666</v>
      </c>
    </row>
    <row r="25" spans="1:31" ht="19.5" outlineLevel="1" x14ac:dyDescent="0.2">
      <c r="A25" s="2006"/>
      <c r="B25" s="1684" t="str">
        <f>$Q$24</f>
        <v>Постоенко Андрей</v>
      </c>
      <c r="C25" s="1685">
        <v>168</v>
      </c>
      <c r="D25" s="1684" t="str">
        <f>$Q$26</f>
        <v>Папанцева Юлия</v>
      </c>
      <c r="E25" s="1685">
        <v>181</v>
      </c>
      <c r="F25" s="1684" t="s">
        <v>502</v>
      </c>
      <c r="G25" s="1685">
        <v>188</v>
      </c>
      <c r="H25" s="1684" t="str">
        <f>$Q$30</f>
        <v>Эммерих Эдуард</v>
      </c>
      <c r="I25" s="1481">
        <v>203</v>
      </c>
      <c r="J25" s="1684" t="str">
        <f>$Q$32</f>
        <v>Захаров Андрей</v>
      </c>
      <c r="K25" s="1685">
        <v>129</v>
      </c>
      <c r="L25" s="1684" t="str">
        <f>$Q$34</f>
        <v>Степанова Ксения</v>
      </c>
      <c r="M25" s="1685">
        <v>138</v>
      </c>
      <c r="N25" s="1482"/>
      <c r="O25" s="1468"/>
      <c r="P25" s="1530">
        <v>3</v>
      </c>
      <c r="Q25" s="1491" t="s">
        <v>96</v>
      </c>
      <c r="R25" s="1688" t="s">
        <v>72</v>
      </c>
      <c r="S25" s="1493">
        <f>E21</f>
        <v>161</v>
      </c>
      <c r="T25" s="1493">
        <f>E26</f>
        <v>196</v>
      </c>
      <c r="U25" s="1493">
        <f>E29</f>
        <v>187</v>
      </c>
      <c r="V25" s="1494">
        <v>0</v>
      </c>
      <c r="W25" s="1495">
        <f t="shared" si="4"/>
        <v>544</v>
      </c>
      <c r="X25" s="1496"/>
      <c r="Y25" s="1707">
        <f t="shared" si="3"/>
        <v>181.33333333333334</v>
      </c>
      <c r="AA25" s="1708" t="s">
        <v>149</v>
      </c>
      <c r="AB25" s="1514" t="s">
        <v>486</v>
      </c>
      <c r="AC25" s="1709">
        <v>151.66666666666666</v>
      </c>
    </row>
    <row r="26" spans="1:31" ht="19.5" outlineLevel="1" x14ac:dyDescent="0.2">
      <c r="A26" s="2006"/>
      <c r="B26" s="1684" t="str">
        <f>$Q$23</f>
        <v>Чуруксаева Людмила</v>
      </c>
      <c r="C26" s="1685">
        <v>145</v>
      </c>
      <c r="D26" s="1684" t="str">
        <f>$Q$25</f>
        <v>Суровцев Александр</v>
      </c>
      <c r="E26" s="1685">
        <v>196</v>
      </c>
      <c r="F26" s="1684" t="str">
        <f>$Q$27</f>
        <v>Сметанина Анна</v>
      </c>
      <c r="G26" s="1685">
        <v>126</v>
      </c>
      <c r="H26" s="1684" t="str">
        <f>$Q$29</f>
        <v>Соколов Сергей</v>
      </c>
      <c r="I26" s="1685">
        <v>151</v>
      </c>
      <c r="J26" s="1684" t="str">
        <f>$Q$31</f>
        <v>Ситников Алексей</v>
      </c>
      <c r="K26" s="1685">
        <v>146</v>
      </c>
      <c r="L26" s="1684" t="str">
        <f>$Q$33</f>
        <v>Оловянникова Елена</v>
      </c>
      <c r="M26" s="1685">
        <v>175</v>
      </c>
      <c r="N26" s="1500"/>
      <c r="O26" s="1468"/>
      <c r="P26" s="1530">
        <v>4</v>
      </c>
      <c r="Q26" s="1504" t="s">
        <v>36</v>
      </c>
      <c r="R26" s="1688" t="s">
        <v>76</v>
      </c>
      <c r="S26" s="1493">
        <f>E22</f>
        <v>128</v>
      </c>
      <c r="T26" s="1493">
        <f>E25</f>
        <v>181</v>
      </c>
      <c r="U26" s="1493">
        <f>E30</f>
        <v>135</v>
      </c>
      <c r="V26" s="1494">
        <f>I39</f>
        <v>160</v>
      </c>
      <c r="W26" s="1495">
        <f t="shared" si="4"/>
        <v>476</v>
      </c>
      <c r="X26" s="1496">
        <v>24</v>
      </c>
      <c r="Y26" s="1707">
        <f t="shared" si="3"/>
        <v>166.66666666666666</v>
      </c>
      <c r="AA26" s="1708" t="s">
        <v>150</v>
      </c>
      <c r="AB26" s="1710" t="s">
        <v>491</v>
      </c>
      <c r="AC26" s="1709">
        <v>142.33333333333334</v>
      </c>
    </row>
    <row r="27" spans="1:31" s="1502" customFormat="1" ht="19.5" customHeight="1" outlineLevel="1" x14ac:dyDescent="0.2">
      <c r="A27" s="1532"/>
      <c r="B27" s="1503"/>
      <c r="C27" s="1468"/>
      <c r="D27" s="1503"/>
      <c r="E27" s="1468"/>
      <c r="F27" s="1503"/>
      <c r="G27" s="1468"/>
      <c r="H27" s="1503"/>
      <c r="I27" s="1468"/>
      <c r="J27" s="1503"/>
      <c r="K27" s="1468"/>
      <c r="L27" s="1503"/>
      <c r="M27" s="1468"/>
      <c r="N27" s="1509"/>
      <c r="O27" s="1503"/>
      <c r="P27" s="1530">
        <v>5</v>
      </c>
      <c r="Q27" s="1504" t="s">
        <v>503</v>
      </c>
      <c r="R27" s="1688" t="s">
        <v>73</v>
      </c>
      <c r="S27" s="1493">
        <f>G21</f>
        <v>175</v>
      </c>
      <c r="T27" s="1493">
        <f>G26</f>
        <v>126</v>
      </c>
      <c r="U27" s="1493">
        <f>G29</f>
        <v>119</v>
      </c>
      <c r="V27" s="1494">
        <f>G35</f>
        <v>174</v>
      </c>
      <c r="W27" s="1495">
        <f t="shared" si="4"/>
        <v>475</v>
      </c>
      <c r="X27" s="1496">
        <v>24</v>
      </c>
      <c r="Y27" s="1707">
        <f t="shared" si="3"/>
        <v>166.33333333333334</v>
      </c>
      <c r="Z27" s="1475"/>
      <c r="AA27" s="1708" t="s">
        <v>151</v>
      </c>
      <c r="AB27" s="1514" t="s">
        <v>67</v>
      </c>
      <c r="AC27" s="1709">
        <v>120</v>
      </c>
      <c r="AD27" s="1505"/>
      <c r="AE27" s="1506"/>
    </row>
    <row r="28" spans="1:31" ht="19.5" customHeight="1" outlineLevel="1" thickBot="1" x14ac:dyDescent="0.25">
      <c r="A28" s="2006" t="s">
        <v>655</v>
      </c>
      <c r="B28" s="1672" t="s">
        <v>123</v>
      </c>
      <c r="C28" s="1673" t="s">
        <v>82</v>
      </c>
      <c r="D28" s="1672" t="s">
        <v>124</v>
      </c>
      <c r="E28" s="1673" t="s">
        <v>82</v>
      </c>
      <c r="F28" s="1672" t="s">
        <v>125</v>
      </c>
      <c r="G28" s="1673" t="s">
        <v>82</v>
      </c>
      <c r="H28" s="1672" t="s">
        <v>126</v>
      </c>
      <c r="I28" s="1673" t="s">
        <v>82</v>
      </c>
      <c r="J28" s="1672" t="s">
        <v>602</v>
      </c>
      <c r="K28" s="1673" t="s">
        <v>82</v>
      </c>
      <c r="L28" s="1672" t="s">
        <v>603</v>
      </c>
      <c r="M28" s="1673" t="s">
        <v>82</v>
      </c>
      <c r="N28" s="1533"/>
      <c r="O28" s="1468"/>
      <c r="P28" s="1530">
        <v>6</v>
      </c>
      <c r="Q28" s="1491" t="s">
        <v>502</v>
      </c>
      <c r="R28" s="1688" t="s">
        <v>77</v>
      </c>
      <c r="S28" s="1493">
        <f>G22</f>
        <v>144</v>
      </c>
      <c r="T28" s="1493">
        <f>G25</f>
        <v>188</v>
      </c>
      <c r="U28" s="1493">
        <f>G30</f>
        <v>150</v>
      </c>
      <c r="V28" s="1494">
        <f>E39</f>
        <v>170</v>
      </c>
      <c r="W28" s="1495">
        <f t="shared" si="4"/>
        <v>508</v>
      </c>
      <c r="X28" s="1496"/>
      <c r="Y28" s="1707">
        <f t="shared" si="3"/>
        <v>169.33333333333334</v>
      </c>
      <c r="AA28" s="1711"/>
      <c r="AB28" s="1712" t="s">
        <v>653</v>
      </c>
      <c r="AC28" s="1713">
        <v>0</v>
      </c>
    </row>
    <row r="29" spans="1:31" s="1502" customFormat="1" ht="18" outlineLevel="1" x14ac:dyDescent="0.2">
      <c r="A29" s="2006"/>
      <c r="B29" s="1684" t="str">
        <f>$Q$23</f>
        <v>Чуруксаева Людмила</v>
      </c>
      <c r="C29" s="1685">
        <v>142</v>
      </c>
      <c r="D29" s="1684" t="str">
        <f>$Q$25</f>
        <v>Суровцев Александр</v>
      </c>
      <c r="E29" s="1685">
        <v>187</v>
      </c>
      <c r="F29" s="1684" t="str">
        <f>$Q$27</f>
        <v>Сметанина Анна</v>
      </c>
      <c r="G29" s="1685">
        <v>119</v>
      </c>
      <c r="H29" s="1684" t="str">
        <f>$Q$29</f>
        <v>Соколов Сергей</v>
      </c>
      <c r="I29" s="1685">
        <v>147</v>
      </c>
      <c r="J29" s="1684" t="str">
        <f>$Q$31</f>
        <v>Ситников Алексей</v>
      </c>
      <c r="K29" s="1685">
        <v>181</v>
      </c>
      <c r="L29" s="1684" t="str">
        <f>$Q$33</f>
        <v>Оловянникова Елена</v>
      </c>
      <c r="M29" s="1685">
        <v>191</v>
      </c>
      <c r="N29" s="1534"/>
      <c r="O29" s="1503"/>
      <c r="P29" s="1530">
        <v>7</v>
      </c>
      <c r="Q29" s="1491" t="s">
        <v>486</v>
      </c>
      <c r="R29" s="1688" t="s">
        <v>74</v>
      </c>
      <c r="S29" s="1493">
        <f>I21</f>
        <v>157</v>
      </c>
      <c r="T29" s="1493">
        <f>I26</f>
        <v>151</v>
      </c>
      <c r="U29" s="1493">
        <f>I29</f>
        <v>147</v>
      </c>
      <c r="V29" s="1494">
        <f>I36</f>
        <v>145</v>
      </c>
      <c r="W29" s="1495">
        <f t="shared" si="4"/>
        <v>455</v>
      </c>
      <c r="X29" s="1496"/>
      <c r="Y29" s="1707">
        <f t="shared" si="3"/>
        <v>151.66666666666666</v>
      </c>
      <c r="AB29" s="1535"/>
      <c r="AC29" s="1536"/>
      <c r="AD29" s="1505"/>
      <c r="AE29" s="1479"/>
    </row>
    <row r="30" spans="1:31" ht="19.5" customHeight="1" outlineLevel="1" x14ac:dyDescent="0.2">
      <c r="A30" s="2006"/>
      <c r="B30" s="1684" t="str">
        <f>$Q$24</f>
        <v>Постоенко Андрей</v>
      </c>
      <c r="C30" s="1481">
        <v>217</v>
      </c>
      <c r="D30" s="1684" t="str">
        <f>$Q$26</f>
        <v>Папанцева Юлия</v>
      </c>
      <c r="E30" s="1685">
        <v>135</v>
      </c>
      <c r="F30" s="1684" t="s">
        <v>502</v>
      </c>
      <c r="G30" s="1685">
        <v>150</v>
      </c>
      <c r="H30" s="1684" t="str">
        <f>$Q$30</f>
        <v>Эммерих Эдуард</v>
      </c>
      <c r="I30" s="1685">
        <v>145</v>
      </c>
      <c r="J30" s="1684" t="str">
        <f>$Q$32</f>
        <v>Захаров Андрей</v>
      </c>
      <c r="K30" s="1685">
        <v>161</v>
      </c>
      <c r="L30" s="1684" t="str">
        <f>$Q$34</f>
        <v>Степанова Ксения</v>
      </c>
      <c r="M30" s="1685">
        <v>135</v>
      </c>
      <c r="N30" s="1482"/>
      <c r="O30" s="1468"/>
      <c r="P30" s="1530">
        <v>8</v>
      </c>
      <c r="Q30" s="1491" t="s">
        <v>39</v>
      </c>
      <c r="R30" s="1688" t="s">
        <v>78</v>
      </c>
      <c r="S30" s="1493">
        <f>I22</f>
        <v>157</v>
      </c>
      <c r="T30" s="1493">
        <f>I25</f>
        <v>203</v>
      </c>
      <c r="U30" s="1493">
        <f>I30</f>
        <v>145</v>
      </c>
      <c r="V30" s="1494">
        <f>I38</f>
        <v>176</v>
      </c>
      <c r="W30" s="1495">
        <f t="shared" si="4"/>
        <v>536</v>
      </c>
      <c r="X30" s="1496"/>
      <c r="Y30" s="1707">
        <f t="shared" si="3"/>
        <v>178.66666666666666</v>
      </c>
      <c r="Z30" s="1502"/>
      <c r="AA30" s="1502"/>
      <c r="AB30" s="1537"/>
      <c r="AC30" s="1538"/>
    </row>
    <row r="31" spans="1:31" ht="19.5" customHeight="1" outlineLevel="1" x14ac:dyDescent="0.2">
      <c r="A31" s="1497"/>
      <c r="B31" s="1468"/>
      <c r="C31" s="1468"/>
      <c r="D31" s="1468"/>
      <c r="E31" s="1468"/>
      <c r="F31" s="1468"/>
      <c r="G31" s="1468"/>
      <c r="H31" s="1468"/>
      <c r="I31" s="1468"/>
      <c r="J31" s="1468"/>
      <c r="K31" s="1468"/>
      <c r="L31" s="1468"/>
      <c r="M31" s="1468"/>
      <c r="N31" s="1482"/>
      <c r="O31" s="1482"/>
      <c r="P31" s="1530">
        <v>9</v>
      </c>
      <c r="Q31" s="1491" t="s">
        <v>34</v>
      </c>
      <c r="R31" s="1688" t="s">
        <v>656</v>
      </c>
      <c r="S31" s="1493">
        <f>K21</f>
        <v>169</v>
      </c>
      <c r="T31" s="1493">
        <f>K26</f>
        <v>146</v>
      </c>
      <c r="U31" s="1493">
        <f>K29</f>
        <v>181</v>
      </c>
      <c r="V31" s="1494">
        <f>E35</f>
        <v>195</v>
      </c>
      <c r="W31" s="1495">
        <f t="shared" si="4"/>
        <v>545</v>
      </c>
      <c r="X31" s="1496"/>
      <c r="Y31" s="1707">
        <f t="shared" si="3"/>
        <v>181.66666666666666</v>
      </c>
      <c r="Z31" s="1502"/>
      <c r="AA31" s="1502"/>
      <c r="AB31" s="1537"/>
      <c r="AC31" s="1538"/>
    </row>
    <row r="32" spans="1:31" s="1502" customFormat="1" ht="19.5" customHeight="1" outlineLevel="1" x14ac:dyDescent="0.2">
      <c r="A32" s="1533"/>
      <c r="B32" s="1533"/>
      <c r="C32" s="1533"/>
      <c r="D32" s="1533"/>
      <c r="E32" s="1533"/>
      <c r="F32" s="1533"/>
      <c r="G32" s="1533"/>
      <c r="H32" s="1533"/>
      <c r="I32" s="1533"/>
      <c r="J32" s="1533"/>
      <c r="K32" s="1533"/>
      <c r="L32" s="1533"/>
      <c r="M32" s="1533"/>
      <c r="N32" s="1503"/>
      <c r="O32" s="1503"/>
      <c r="P32" s="1530">
        <v>10</v>
      </c>
      <c r="Q32" s="1491" t="s">
        <v>47</v>
      </c>
      <c r="R32" s="1688" t="s">
        <v>657</v>
      </c>
      <c r="S32" s="1493">
        <f>K22</f>
        <v>159</v>
      </c>
      <c r="T32" s="1493">
        <f>K25</f>
        <v>129</v>
      </c>
      <c r="U32" s="1493">
        <f>K30</f>
        <v>161</v>
      </c>
      <c r="V32" s="1494">
        <f>C36</f>
        <v>144</v>
      </c>
      <c r="W32" s="1495">
        <f t="shared" si="4"/>
        <v>464</v>
      </c>
      <c r="X32" s="1496"/>
      <c r="Y32" s="1707">
        <f t="shared" si="3"/>
        <v>154.66666666666666</v>
      </c>
      <c r="AB32" s="1537"/>
      <c r="AC32" s="1538"/>
      <c r="AD32" s="1505"/>
      <c r="AE32" s="1479"/>
    </row>
    <row r="33" spans="1:31" s="1502" customFormat="1" ht="19.5" customHeight="1" outlineLevel="1" x14ac:dyDescent="0.2">
      <c r="A33" s="2007" t="s">
        <v>661</v>
      </c>
      <c r="B33" s="2007"/>
      <c r="C33" s="2007"/>
      <c r="D33" s="2007"/>
      <c r="E33" s="2007"/>
      <c r="F33" s="2007"/>
      <c r="G33" s="2007"/>
      <c r="H33" s="2007"/>
      <c r="I33" s="2007"/>
      <c r="J33" s="2007"/>
      <c r="K33" s="2007"/>
      <c r="L33" s="2007"/>
      <c r="M33" s="2007"/>
      <c r="N33" s="1503"/>
      <c r="O33" s="1503"/>
      <c r="P33" s="1539">
        <v>11</v>
      </c>
      <c r="Q33" s="1714" t="s">
        <v>9</v>
      </c>
      <c r="R33" s="1688" t="s">
        <v>658</v>
      </c>
      <c r="S33" s="1493">
        <f>M21</f>
        <v>134</v>
      </c>
      <c r="T33" s="1493">
        <f>M26</f>
        <v>175</v>
      </c>
      <c r="U33" s="1493">
        <f>M29</f>
        <v>191</v>
      </c>
      <c r="V33" s="1494">
        <f>E36</f>
        <v>154</v>
      </c>
      <c r="W33" s="1495">
        <f t="shared" si="4"/>
        <v>520</v>
      </c>
      <c r="X33" s="1496">
        <v>24</v>
      </c>
      <c r="Y33" s="1707">
        <f t="shared" si="3"/>
        <v>181.33333333333334</v>
      </c>
      <c r="AB33" s="1537"/>
      <c r="AC33" s="1538"/>
      <c r="AD33" s="1505"/>
      <c r="AE33" s="1479"/>
    </row>
    <row r="34" spans="1:31" s="1502" customFormat="1" ht="19.5" customHeight="1" outlineLevel="1" thickBot="1" x14ac:dyDescent="0.25">
      <c r="A34" s="2008" t="s">
        <v>662</v>
      </c>
      <c r="B34" s="1672" t="s">
        <v>123</v>
      </c>
      <c r="C34" s="1674" t="s">
        <v>82</v>
      </c>
      <c r="D34" s="1672" t="s">
        <v>124</v>
      </c>
      <c r="E34" s="1674" t="s">
        <v>82</v>
      </c>
      <c r="F34" s="1672" t="s">
        <v>125</v>
      </c>
      <c r="G34" s="1674" t="s">
        <v>82</v>
      </c>
      <c r="H34" s="1672" t="s">
        <v>126</v>
      </c>
      <c r="I34" s="1674" t="s">
        <v>82</v>
      </c>
      <c r="J34" s="1672" t="s">
        <v>602</v>
      </c>
      <c r="K34" s="1674" t="s">
        <v>82</v>
      </c>
      <c r="L34" s="1672" t="s">
        <v>603</v>
      </c>
      <c r="M34" s="1674" t="s">
        <v>82</v>
      </c>
      <c r="N34" s="1542"/>
      <c r="O34" s="1542"/>
      <c r="P34" s="1543">
        <v>12</v>
      </c>
      <c r="Q34" s="1715" t="s">
        <v>491</v>
      </c>
      <c r="R34" s="1716" t="s">
        <v>659</v>
      </c>
      <c r="S34" s="1546">
        <f>M22</f>
        <v>130</v>
      </c>
      <c r="T34" s="1546">
        <f>M25</f>
        <v>138</v>
      </c>
      <c r="U34" s="1546">
        <f>M30</f>
        <v>135</v>
      </c>
      <c r="V34" s="1547">
        <v>0</v>
      </c>
      <c r="W34" s="1548">
        <f t="shared" si="4"/>
        <v>403</v>
      </c>
      <c r="X34" s="1549">
        <v>24</v>
      </c>
      <c r="Y34" s="1717">
        <f t="shared" si="3"/>
        <v>142.33333333333334</v>
      </c>
      <c r="AB34" s="1537"/>
      <c r="AC34" s="1538"/>
      <c r="AD34" s="1505"/>
      <c r="AE34" s="1479"/>
    </row>
    <row r="35" spans="1:31" s="1502" customFormat="1" ht="19.5" customHeight="1" outlineLevel="1" thickTop="1" x14ac:dyDescent="0.2">
      <c r="A35" s="2008"/>
      <c r="B35" s="1718" t="s">
        <v>67</v>
      </c>
      <c r="C35" s="1685">
        <v>120</v>
      </c>
      <c r="D35" s="1718" t="s">
        <v>34</v>
      </c>
      <c r="E35" s="1685">
        <v>195</v>
      </c>
      <c r="F35" s="1718" t="s">
        <v>503</v>
      </c>
      <c r="G35" s="1685">
        <v>174</v>
      </c>
      <c r="H35" s="1718" t="s">
        <v>473</v>
      </c>
      <c r="I35" s="1685">
        <v>144</v>
      </c>
      <c r="K35" s="1685"/>
      <c r="L35" s="1684" t="s">
        <v>8</v>
      </c>
      <c r="M35" s="1685">
        <v>154</v>
      </c>
      <c r="N35" s="1503"/>
      <c r="O35" s="1503"/>
      <c r="P35" s="1503"/>
      <c r="S35" s="1503"/>
      <c r="T35" s="1503"/>
      <c r="U35" s="1503"/>
      <c r="V35" s="1503"/>
      <c r="W35" s="1503"/>
      <c r="X35" s="1503"/>
      <c r="Y35" s="1719"/>
      <c r="Z35" s="1503"/>
      <c r="AB35" s="1537"/>
      <c r="AC35" s="1538"/>
      <c r="AD35" s="1505"/>
      <c r="AE35" s="1479"/>
    </row>
    <row r="36" spans="1:31" s="1502" customFormat="1" ht="19.5" customHeight="1" outlineLevel="1" x14ac:dyDescent="0.2">
      <c r="A36" s="2008"/>
      <c r="B36" s="1718" t="s">
        <v>47</v>
      </c>
      <c r="C36" s="1685">
        <v>144</v>
      </c>
      <c r="D36" s="1684" t="s">
        <v>9</v>
      </c>
      <c r="E36" s="1685">
        <v>154</v>
      </c>
      <c r="F36" s="1718" t="s">
        <v>12</v>
      </c>
      <c r="G36" s="1685">
        <v>149</v>
      </c>
      <c r="H36" s="1718" t="s">
        <v>486</v>
      </c>
      <c r="I36" s="1685">
        <v>145</v>
      </c>
      <c r="J36" s="1718"/>
      <c r="K36" s="1685"/>
      <c r="L36" s="1718" t="s">
        <v>136</v>
      </c>
      <c r="M36" s="1685">
        <v>131</v>
      </c>
      <c r="N36" s="1468"/>
      <c r="O36" s="1468"/>
      <c r="P36" s="1482"/>
      <c r="Q36" s="1482"/>
      <c r="R36" s="1482"/>
      <c r="S36" s="1482"/>
      <c r="T36" s="1482"/>
      <c r="U36" s="1482"/>
      <c r="V36" s="1482"/>
      <c r="W36" s="1482"/>
      <c r="X36" s="1482"/>
      <c r="Y36" s="1720"/>
      <c r="Z36" s="1503"/>
      <c r="AD36" s="1505"/>
      <c r="AE36" s="1479"/>
    </row>
    <row r="37" spans="1:31" s="1502" customFormat="1" ht="19.5" customHeight="1" outlineLevel="1" x14ac:dyDescent="0.2">
      <c r="A37" s="2008" t="s">
        <v>663</v>
      </c>
      <c r="B37" s="1672" t="s">
        <v>123</v>
      </c>
      <c r="C37" s="1674" t="s">
        <v>82</v>
      </c>
      <c r="D37" s="1672" t="s">
        <v>124</v>
      </c>
      <c r="E37" s="1674" t="s">
        <v>82</v>
      </c>
      <c r="F37" s="1672" t="s">
        <v>125</v>
      </c>
      <c r="G37" s="1674" t="s">
        <v>82</v>
      </c>
      <c r="H37" s="1672" t="s">
        <v>126</v>
      </c>
      <c r="I37" s="1674" t="s">
        <v>82</v>
      </c>
      <c r="J37" s="1672" t="s">
        <v>602</v>
      </c>
      <c r="K37" s="1674" t="s">
        <v>82</v>
      </c>
      <c r="L37" s="1672" t="s">
        <v>603</v>
      </c>
      <c r="M37" s="1674" t="s">
        <v>82</v>
      </c>
      <c r="N37" s="1468"/>
      <c r="O37" s="1468"/>
      <c r="P37" s="1482"/>
      <c r="Q37" s="1482"/>
      <c r="R37" s="1482"/>
      <c r="S37" s="1482"/>
      <c r="T37" s="1482"/>
      <c r="U37" s="1482"/>
      <c r="V37" s="1482"/>
      <c r="W37" s="1482"/>
      <c r="X37" s="1482"/>
      <c r="Y37" s="1720"/>
      <c r="AD37" s="1505"/>
      <c r="AE37" s="1479"/>
    </row>
    <row r="38" spans="1:31" s="1502" customFormat="1" ht="19.5" customHeight="1" outlineLevel="1" x14ac:dyDescent="0.2">
      <c r="A38" s="2008"/>
      <c r="B38" s="1684"/>
      <c r="C38" s="1685"/>
      <c r="D38" s="1718" t="s">
        <v>583</v>
      </c>
      <c r="E38" s="1685">
        <v>115</v>
      </c>
      <c r="F38" s="1718" t="s">
        <v>10</v>
      </c>
      <c r="G38" s="1685">
        <v>118</v>
      </c>
      <c r="H38" s="1718" t="s">
        <v>39</v>
      </c>
      <c r="I38" s="1685">
        <v>176</v>
      </c>
      <c r="J38" s="1718" t="s">
        <v>11</v>
      </c>
      <c r="K38" s="1685">
        <v>141</v>
      </c>
      <c r="L38" s="1684" t="s">
        <v>51</v>
      </c>
      <c r="M38" s="1685">
        <v>153</v>
      </c>
      <c r="N38" s="1468"/>
      <c r="O38" s="1468"/>
      <c r="P38" s="1482"/>
      <c r="Q38" s="1482"/>
      <c r="R38" s="1482"/>
      <c r="S38" s="1482"/>
      <c r="T38" s="1482"/>
      <c r="U38" s="1482"/>
      <c r="V38" s="1482"/>
      <c r="W38" s="1482"/>
      <c r="X38" s="1482"/>
      <c r="Y38" s="1720"/>
      <c r="AD38" s="1505"/>
      <c r="AE38" s="1479"/>
    </row>
    <row r="39" spans="1:31" s="1502" customFormat="1" ht="19.5" customHeight="1" outlineLevel="1" thickBot="1" x14ac:dyDescent="0.25">
      <c r="A39" s="2009"/>
      <c r="B39" s="1721"/>
      <c r="C39" s="1722"/>
      <c r="D39" s="1721" t="s">
        <v>502</v>
      </c>
      <c r="E39" s="1722">
        <v>170</v>
      </c>
      <c r="F39" s="1723" t="s">
        <v>664</v>
      </c>
      <c r="G39" s="1722">
        <v>139</v>
      </c>
      <c r="H39" s="1723" t="s">
        <v>36</v>
      </c>
      <c r="I39" s="1722">
        <v>160</v>
      </c>
      <c r="J39" s="1723" t="s">
        <v>68</v>
      </c>
      <c r="K39" s="1722">
        <v>158</v>
      </c>
      <c r="L39" s="1723" t="s">
        <v>14</v>
      </c>
      <c r="M39" s="1722">
        <v>150</v>
      </c>
      <c r="N39" s="1704"/>
      <c r="O39" s="1468"/>
      <c r="P39" s="1724"/>
      <c r="Q39" s="1724"/>
      <c r="R39" s="1724"/>
      <c r="S39" s="1724"/>
      <c r="T39" s="1724"/>
      <c r="U39" s="1724"/>
      <c r="V39" s="1724"/>
      <c r="W39" s="1724"/>
      <c r="X39" s="1724"/>
      <c r="Y39" s="1725"/>
      <c r="AD39" s="1505"/>
      <c r="AE39" s="1479"/>
    </row>
    <row r="40" spans="1:31" s="1502" customFormat="1" ht="16.5" customHeight="1" outlineLevel="1" thickTop="1" x14ac:dyDescent="0.2">
      <c r="A40" s="1691"/>
      <c r="B40" s="1542"/>
      <c r="C40" s="1692"/>
      <c r="D40" s="1542"/>
      <c r="E40" s="1692"/>
      <c r="F40" s="1726"/>
      <c r="G40" s="1692"/>
      <c r="H40" s="1726"/>
      <c r="I40" s="1692"/>
      <c r="J40" s="1726"/>
      <c r="K40" s="1692"/>
      <c r="L40" s="1726"/>
      <c r="M40" s="1692"/>
      <c r="N40" s="1468"/>
      <c r="O40" s="1727"/>
      <c r="P40" s="1482"/>
      <c r="Q40" s="1482"/>
      <c r="R40" s="1482"/>
      <c r="S40" s="1482"/>
      <c r="T40" s="1482"/>
      <c r="U40" s="1482"/>
      <c r="V40" s="1482"/>
      <c r="W40" s="1482"/>
      <c r="X40" s="1482"/>
      <c r="Y40" s="1482"/>
      <c r="AD40" s="1505"/>
      <c r="AE40" s="1479"/>
    </row>
    <row r="41" spans="1:31" s="1502" customFormat="1" outlineLevel="1" x14ac:dyDescent="0.2">
      <c r="A41" s="1497"/>
      <c r="B41" s="1468"/>
      <c r="C41" s="1468"/>
      <c r="D41" s="1468"/>
      <c r="E41" s="1468"/>
      <c r="F41" s="1468"/>
      <c r="G41" s="1468"/>
      <c r="H41" s="1468"/>
      <c r="I41" s="1468"/>
      <c r="J41" s="1468"/>
      <c r="K41" s="1468"/>
      <c r="L41" s="1468"/>
      <c r="M41" s="1468"/>
      <c r="N41" s="1475"/>
      <c r="O41" s="1475"/>
      <c r="P41" s="1475"/>
      <c r="Q41" s="1560"/>
      <c r="R41" s="1475"/>
      <c r="S41" s="1475"/>
      <c r="T41" s="1542"/>
      <c r="U41" s="1542"/>
      <c r="V41" s="1542"/>
      <c r="W41" s="1542"/>
      <c r="X41" s="1542"/>
      <c r="Y41" s="1561"/>
      <c r="AC41" s="1562"/>
      <c r="AD41" s="1505"/>
      <c r="AE41" s="1479"/>
    </row>
    <row r="42" spans="1:31" x14ac:dyDescent="0.2">
      <c r="A42" s="1475"/>
      <c r="B42" s="1475"/>
      <c r="D42" s="1475"/>
      <c r="F42" s="1475"/>
      <c r="H42" s="1475"/>
      <c r="AA42" s="1475"/>
      <c r="AC42" s="1475"/>
    </row>
    <row r="43" spans="1:31" s="1447" customFormat="1" ht="18" x14ac:dyDescent="0.2">
      <c r="A43" s="1566" t="s">
        <v>90</v>
      </c>
      <c r="Q43" s="1451"/>
      <c r="AB43" s="1475"/>
      <c r="AC43" s="1567"/>
      <c r="AD43" s="1446"/>
      <c r="AE43" s="1446"/>
    </row>
    <row r="44" spans="1:31" s="1447" customFormat="1" ht="18.75" thickBot="1" x14ac:dyDescent="0.25">
      <c r="Q44" s="1451"/>
      <c r="T44" s="1449"/>
      <c r="U44" s="1449"/>
      <c r="V44" s="1449"/>
      <c r="W44" s="1449"/>
      <c r="X44" s="1449"/>
      <c r="Y44" s="1449"/>
      <c r="Z44" s="1452"/>
      <c r="AC44" s="1447" t="s">
        <v>171</v>
      </c>
      <c r="AD44" s="1446"/>
      <c r="AE44" s="1446"/>
    </row>
    <row r="45" spans="1:31" s="1574" customFormat="1" ht="20.25" outlineLevel="1" thickTop="1" x14ac:dyDescent="0.2">
      <c r="A45" s="1992" t="s">
        <v>644</v>
      </c>
      <c r="B45" s="1993"/>
      <c r="C45" s="1993"/>
      <c r="D45" s="1993"/>
      <c r="E45" s="1993"/>
      <c r="F45" s="1993"/>
      <c r="G45" s="1993"/>
      <c r="H45" s="1993"/>
      <c r="I45" s="1993"/>
      <c r="J45" s="1993"/>
      <c r="K45" s="1993"/>
      <c r="L45" s="1993"/>
      <c r="M45" s="1993"/>
      <c r="N45" s="1568"/>
      <c r="O45" s="1569"/>
      <c r="P45" s="1994" t="s">
        <v>651</v>
      </c>
      <c r="Q45" s="1996" t="s">
        <v>665</v>
      </c>
      <c r="R45" s="1997"/>
      <c r="S45" s="1997"/>
      <c r="T45" s="1997"/>
      <c r="U45" s="1997"/>
      <c r="V45" s="1997"/>
      <c r="W45" s="1997"/>
      <c r="X45" s="1998"/>
      <c r="Y45" s="1999" t="s">
        <v>0</v>
      </c>
      <c r="Z45" s="1570"/>
      <c r="AA45" s="1728">
        <v>1</v>
      </c>
      <c r="AB45" s="1729" t="s">
        <v>14</v>
      </c>
      <c r="AC45" s="1730">
        <v>190.66666666666666</v>
      </c>
      <c r="AD45" s="1462"/>
      <c r="AE45" s="1462"/>
    </row>
    <row r="46" spans="1:31" ht="19.5" customHeight="1" outlineLevel="1" thickBot="1" x14ac:dyDescent="0.25">
      <c r="A46" s="2001" t="s">
        <v>652</v>
      </c>
      <c r="B46" s="1731" t="s">
        <v>123</v>
      </c>
      <c r="C46" s="1732" t="s">
        <v>82</v>
      </c>
      <c r="D46" s="1731" t="s">
        <v>124</v>
      </c>
      <c r="E46" s="1732" t="s">
        <v>82</v>
      </c>
      <c r="F46" s="1731" t="s">
        <v>125</v>
      </c>
      <c r="G46" s="1732" t="s">
        <v>82</v>
      </c>
      <c r="H46" s="1731" t="s">
        <v>126</v>
      </c>
      <c r="I46" s="1732" t="s">
        <v>82</v>
      </c>
      <c r="J46" s="1731" t="s">
        <v>602</v>
      </c>
      <c r="K46" s="1732" t="s">
        <v>82</v>
      </c>
      <c r="L46" s="1731" t="s">
        <v>603</v>
      </c>
      <c r="M46" s="1732" t="s">
        <v>82</v>
      </c>
      <c r="N46" s="1467"/>
      <c r="O46" s="1468"/>
      <c r="P46" s="1995"/>
      <c r="Q46" s="1733" t="s">
        <v>479</v>
      </c>
      <c r="R46" s="1734" t="s">
        <v>134</v>
      </c>
      <c r="S46" s="1735" t="s">
        <v>1</v>
      </c>
      <c r="T46" s="1735" t="s">
        <v>2</v>
      </c>
      <c r="U46" s="1735" t="s">
        <v>3</v>
      </c>
      <c r="V46" s="1736" t="s">
        <v>94</v>
      </c>
      <c r="W46" s="1737" t="s">
        <v>620</v>
      </c>
      <c r="X46" s="1738" t="s">
        <v>87</v>
      </c>
      <c r="Y46" s="2000"/>
      <c r="AA46" s="1739">
        <v>2</v>
      </c>
      <c r="AB46" s="1740" t="s">
        <v>11</v>
      </c>
      <c r="AC46" s="1741">
        <v>188.66666666666666</v>
      </c>
      <c r="AE46" s="1446"/>
    </row>
    <row r="47" spans="1:31" ht="19.5" customHeight="1" outlineLevel="1" x14ac:dyDescent="0.2">
      <c r="A47" s="2002"/>
      <c r="B47" s="1684" t="str">
        <f>$Q$47</f>
        <v>Бородин Виталий</v>
      </c>
      <c r="C47" s="1600">
        <v>183</v>
      </c>
      <c r="D47" s="1684" t="str">
        <f>$Q$50</f>
        <v>Кравченко Оксана</v>
      </c>
      <c r="E47" s="1600">
        <v>192</v>
      </c>
      <c r="F47" s="1684" t="str">
        <f>$Q$53</f>
        <v>Солонкова Екатерина</v>
      </c>
      <c r="G47" s="1600">
        <v>119</v>
      </c>
      <c r="H47" s="1684" t="str">
        <f>$Q$56</f>
        <v>Дикушникова Ольга</v>
      </c>
      <c r="I47" s="1600">
        <v>135</v>
      </c>
      <c r="J47" s="1684" t="str">
        <f>$Q$59</f>
        <v>Шенцев Сергей</v>
      </c>
      <c r="K47" s="1600">
        <v>168</v>
      </c>
      <c r="L47" s="1684" t="str">
        <f>$Q$62</f>
        <v>Суровцев Александр</v>
      </c>
      <c r="M47" s="1600">
        <v>159</v>
      </c>
      <c r="N47" s="1482"/>
      <c r="O47" s="1468"/>
      <c r="P47" s="1483">
        <v>1</v>
      </c>
      <c r="Q47" s="1742" t="s">
        <v>583</v>
      </c>
      <c r="R47" s="1686" t="s">
        <v>70</v>
      </c>
      <c r="S47" s="1486">
        <f>C47</f>
        <v>183</v>
      </c>
      <c r="T47" s="1486">
        <f>E54</f>
        <v>161</v>
      </c>
      <c r="U47" s="1486">
        <f>G58</f>
        <v>179</v>
      </c>
      <c r="V47" s="1743">
        <v>148</v>
      </c>
      <c r="W47" s="1488">
        <f>SUM(S47:V47)-MIN(S47:V47)</f>
        <v>523</v>
      </c>
      <c r="X47" s="1744"/>
      <c r="Y47" s="1745">
        <f t="shared" ref="Y47:Y64" si="5">(W47+X47)/3</f>
        <v>174.33333333333334</v>
      </c>
      <c r="AA47" s="1739">
        <v>3</v>
      </c>
      <c r="AB47" s="1740" t="s">
        <v>12</v>
      </c>
      <c r="AC47" s="1746">
        <v>187.66666666666666</v>
      </c>
      <c r="AE47" s="1446"/>
    </row>
    <row r="48" spans="1:31" ht="19.5" customHeight="1" outlineLevel="1" x14ac:dyDescent="0.2">
      <c r="A48" s="2002"/>
      <c r="B48" s="1684" t="str">
        <f>$Q$48</f>
        <v>Эммерих Эдуард</v>
      </c>
      <c r="C48" s="1600">
        <v>201</v>
      </c>
      <c r="D48" s="1684" t="str">
        <f>$Q$51</f>
        <v>Бурнаев Роман</v>
      </c>
      <c r="E48" s="1600">
        <v>130</v>
      </c>
      <c r="F48" s="1684" t="str">
        <f>$Q$54</f>
        <v>Сметанина Анна</v>
      </c>
      <c r="G48" s="1600">
        <v>116</v>
      </c>
      <c r="H48" s="1684" t="str">
        <f>$Q$57</f>
        <v>Чуруксаева Людмила</v>
      </c>
      <c r="I48" s="1600">
        <v>132</v>
      </c>
      <c r="J48" s="1684" t="str">
        <f>$Q$60</f>
        <v>Ситников Алексей</v>
      </c>
      <c r="K48" s="1600">
        <v>213</v>
      </c>
      <c r="L48" s="1684" t="str">
        <f>$Q$63</f>
        <v>Пушкарев Александр</v>
      </c>
      <c r="M48" s="1600">
        <v>166</v>
      </c>
      <c r="N48" s="1482"/>
      <c r="O48" s="1468"/>
      <c r="P48" s="1490">
        <v>2</v>
      </c>
      <c r="Q48" s="1747" t="s">
        <v>39</v>
      </c>
      <c r="R48" s="1688" t="s">
        <v>75</v>
      </c>
      <c r="S48" s="1493">
        <f>C48</f>
        <v>201</v>
      </c>
      <c r="T48" s="1493">
        <f>E52</f>
        <v>167</v>
      </c>
      <c r="U48" s="1493">
        <f>G59</f>
        <v>149</v>
      </c>
      <c r="V48" s="1748">
        <v>0</v>
      </c>
      <c r="W48" s="1495">
        <f t="shared" ref="W48:W64" si="6">SUM(S48:V48)-MIN(S48:V48)</f>
        <v>517</v>
      </c>
      <c r="X48" s="1749"/>
      <c r="Y48" s="1750">
        <f t="shared" si="5"/>
        <v>172.33333333333334</v>
      </c>
      <c r="AA48" s="1739">
        <v>4</v>
      </c>
      <c r="AB48" s="1751" t="s">
        <v>8</v>
      </c>
      <c r="AC48" s="1752">
        <v>181.66666666666666</v>
      </c>
      <c r="AE48" s="1446"/>
    </row>
    <row r="49" spans="1:64" ht="19.5" customHeight="1" outlineLevel="1" x14ac:dyDescent="0.2">
      <c r="A49" s="2003"/>
      <c r="B49" s="1684" t="str">
        <f>$Q$49</f>
        <v>Постоенко Андрей</v>
      </c>
      <c r="C49" s="1600">
        <v>145</v>
      </c>
      <c r="D49" s="1684" t="str">
        <f>$Q$52</f>
        <v>Гончаров Антон</v>
      </c>
      <c r="E49" s="1600">
        <v>136</v>
      </c>
      <c r="F49" s="1684" t="str">
        <f>$Q$55</f>
        <v>Гамов Евгений</v>
      </c>
      <c r="G49" s="1600">
        <v>176</v>
      </c>
      <c r="H49" s="1684" t="str">
        <f>$Q$58</f>
        <v>Папанцева Юлия</v>
      </c>
      <c r="I49" s="1600">
        <v>162</v>
      </c>
      <c r="J49" s="1684" t="str">
        <f>$Q$61</f>
        <v>Солонков Владимир</v>
      </c>
      <c r="K49" s="1600">
        <v>176</v>
      </c>
      <c r="L49" s="1684" t="str">
        <f>$Q$64</f>
        <v>Оловянникова Елена</v>
      </c>
      <c r="M49" s="1600">
        <v>143</v>
      </c>
      <c r="N49" s="1482"/>
      <c r="O49" s="1468"/>
      <c r="P49" s="1490">
        <v>3</v>
      </c>
      <c r="Q49" s="1747" t="s">
        <v>68</v>
      </c>
      <c r="R49" s="1688" t="s">
        <v>79</v>
      </c>
      <c r="S49" s="1493">
        <f>C49</f>
        <v>145</v>
      </c>
      <c r="T49" s="1493">
        <f>E53</f>
        <v>179</v>
      </c>
      <c r="U49" s="1493">
        <f>G57</f>
        <v>147</v>
      </c>
      <c r="V49" s="1748">
        <v>164</v>
      </c>
      <c r="W49" s="1495">
        <f t="shared" si="6"/>
        <v>490</v>
      </c>
      <c r="X49" s="1749"/>
      <c r="Y49" s="1750">
        <f t="shared" si="5"/>
        <v>163.33333333333334</v>
      </c>
      <c r="AA49" s="1739">
        <v>5</v>
      </c>
      <c r="AB49" s="1740" t="s">
        <v>34</v>
      </c>
      <c r="AC49" s="1741">
        <v>177.66666666666666</v>
      </c>
      <c r="AE49" s="1446"/>
    </row>
    <row r="50" spans="1:64" ht="19.5" customHeight="1" outlineLevel="1" x14ac:dyDescent="0.2">
      <c r="A50" s="1583"/>
      <c r="B50" s="1468"/>
      <c r="C50" s="1468"/>
      <c r="D50" s="1468"/>
      <c r="E50" s="1468"/>
      <c r="F50" s="1468"/>
      <c r="G50" s="1468"/>
      <c r="H50" s="1468"/>
      <c r="I50" s="1468"/>
      <c r="J50" s="1468"/>
      <c r="K50" s="1468"/>
      <c r="L50" s="1468"/>
      <c r="M50" s="1468"/>
      <c r="N50" s="1500"/>
      <c r="O50" s="1468"/>
      <c r="P50" s="1490">
        <v>4</v>
      </c>
      <c r="Q50" s="1753" t="s">
        <v>14</v>
      </c>
      <c r="R50" s="1688" t="s">
        <v>72</v>
      </c>
      <c r="S50" s="1493">
        <f>E47</f>
        <v>192</v>
      </c>
      <c r="T50" s="1493">
        <f>G54</f>
        <v>189</v>
      </c>
      <c r="U50" s="1493">
        <f>I58</f>
        <v>167</v>
      </c>
      <c r="V50" s="1748">
        <v>0</v>
      </c>
      <c r="W50" s="1495">
        <f t="shared" si="6"/>
        <v>548</v>
      </c>
      <c r="X50" s="1749">
        <v>24</v>
      </c>
      <c r="Y50" s="1750">
        <f t="shared" si="5"/>
        <v>190.66666666666666</v>
      </c>
      <c r="AA50" s="1739">
        <v>6</v>
      </c>
      <c r="AB50" s="1740" t="s">
        <v>583</v>
      </c>
      <c r="AC50" s="1741">
        <v>174.33333333333334</v>
      </c>
      <c r="AE50" s="1446"/>
    </row>
    <row r="51" spans="1:64" ht="19.5" customHeight="1" outlineLevel="1" x14ac:dyDescent="0.2">
      <c r="A51" s="2001" t="s">
        <v>654</v>
      </c>
      <c r="B51" s="1731" t="s">
        <v>123</v>
      </c>
      <c r="C51" s="1732" t="s">
        <v>82</v>
      </c>
      <c r="D51" s="1731" t="s">
        <v>124</v>
      </c>
      <c r="E51" s="1732" t="s">
        <v>82</v>
      </c>
      <c r="F51" s="1731" t="s">
        <v>125</v>
      </c>
      <c r="G51" s="1732" t="s">
        <v>82</v>
      </c>
      <c r="H51" s="1731" t="s">
        <v>126</v>
      </c>
      <c r="I51" s="1732" t="s">
        <v>82</v>
      </c>
      <c r="J51" s="1731" t="s">
        <v>602</v>
      </c>
      <c r="K51" s="1732" t="s">
        <v>82</v>
      </c>
      <c r="L51" s="1731" t="s">
        <v>603</v>
      </c>
      <c r="M51" s="1732" t="s">
        <v>82</v>
      </c>
      <c r="N51" s="1500"/>
      <c r="O51" s="1468"/>
      <c r="P51" s="1490">
        <v>5</v>
      </c>
      <c r="Q51" s="1747" t="s">
        <v>136</v>
      </c>
      <c r="R51" s="1688" t="s">
        <v>76</v>
      </c>
      <c r="S51" s="1493">
        <f>E48</f>
        <v>130</v>
      </c>
      <c r="T51" s="1493">
        <f>G52</f>
        <v>138</v>
      </c>
      <c r="U51" s="1493">
        <f>I59</f>
        <v>172</v>
      </c>
      <c r="V51" s="1748">
        <v>0</v>
      </c>
      <c r="W51" s="1495">
        <f t="shared" si="6"/>
        <v>440</v>
      </c>
      <c r="X51" s="1749"/>
      <c r="Y51" s="1750">
        <f t="shared" si="5"/>
        <v>146.66666666666666</v>
      </c>
      <c r="AA51" s="1739">
        <v>7</v>
      </c>
      <c r="AB51" s="1754" t="s">
        <v>39</v>
      </c>
      <c r="AC51" s="1741">
        <v>172.33333333333334</v>
      </c>
      <c r="AE51" s="1446"/>
    </row>
    <row r="52" spans="1:64" ht="19.5" customHeight="1" outlineLevel="1" x14ac:dyDescent="0.2">
      <c r="A52" s="2002"/>
      <c r="B52" s="1684" t="str">
        <f>$Q$63</f>
        <v>Пушкарев Александр</v>
      </c>
      <c r="C52" s="1600">
        <v>185</v>
      </c>
      <c r="D52" s="1684" t="str">
        <f>$Q$48</f>
        <v>Эммерих Эдуард</v>
      </c>
      <c r="E52" s="1600">
        <v>167</v>
      </c>
      <c r="F52" s="1684" t="str">
        <f>$Q$51</f>
        <v>Бурнаев Роман</v>
      </c>
      <c r="G52" s="1600">
        <v>138</v>
      </c>
      <c r="H52" s="1684" t="str">
        <f>$Q$54</f>
        <v>Сметанина Анна</v>
      </c>
      <c r="I52" s="1600">
        <v>126</v>
      </c>
      <c r="J52" s="1684" t="str">
        <f>$Q$57</f>
        <v>Чуруксаева Людмила</v>
      </c>
      <c r="K52" s="1600">
        <v>193</v>
      </c>
      <c r="L52" s="1684" t="str">
        <f>$Q$60</f>
        <v>Ситников Алексей</v>
      </c>
      <c r="M52" s="1600">
        <v>128</v>
      </c>
      <c r="N52" s="1467"/>
      <c r="O52" s="1468"/>
      <c r="P52" s="1490">
        <v>6</v>
      </c>
      <c r="Q52" s="1747" t="s">
        <v>502</v>
      </c>
      <c r="R52" s="1688" t="s">
        <v>80</v>
      </c>
      <c r="S52" s="1493">
        <f>E49</f>
        <v>136</v>
      </c>
      <c r="T52" s="1493">
        <f>G53</f>
        <v>166</v>
      </c>
      <c r="U52" s="1493">
        <f>I57</f>
        <v>128</v>
      </c>
      <c r="V52" s="1748">
        <v>159</v>
      </c>
      <c r="W52" s="1495">
        <f t="shared" si="6"/>
        <v>461</v>
      </c>
      <c r="X52" s="1749"/>
      <c r="Y52" s="1750">
        <f t="shared" si="5"/>
        <v>153.66666666666666</v>
      </c>
      <c r="AA52" s="1739">
        <v>8</v>
      </c>
      <c r="AB52" s="1755" t="s">
        <v>9</v>
      </c>
      <c r="AC52" s="1752">
        <v>172</v>
      </c>
    </row>
    <row r="53" spans="1:64" ht="19.5" customHeight="1" outlineLevel="1" x14ac:dyDescent="0.2">
      <c r="A53" s="2002"/>
      <c r="B53" s="1684" t="str">
        <f>$Q$64</f>
        <v>Оловянникова Елена</v>
      </c>
      <c r="C53" s="1600">
        <v>173</v>
      </c>
      <c r="D53" s="1684" t="str">
        <f>$Q$49</f>
        <v>Постоенко Андрей</v>
      </c>
      <c r="E53" s="1600">
        <v>179</v>
      </c>
      <c r="F53" s="1684" t="str">
        <f>$Q$52</f>
        <v>Гончаров Антон</v>
      </c>
      <c r="G53" s="1600">
        <v>166</v>
      </c>
      <c r="H53" s="1684" t="str">
        <f>$Q$55</f>
        <v>Гамов Евгений</v>
      </c>
      <c r="I53" s="1600">
        <v>179</v>
      </c>
      <c r="J53" s="1684" t="str">
        <f>$Q$58</f>
        <v>Папанцева Юлия</v>
      </c>
      <c r="K53" s="1600">
        <v>160</v>
      </c>
      <c r="L53" s="1684" t="str">
        <f>$Q$61</f>
        <v>Солонков Владимир</v>
      </c>
      <c r="M53" s="1600">
        <v>104</v>
      </c>
      <c r="N53" s="1482"/>
      <c r="O53" s="1503"/>
      <c r="P53" s="1490">
        <v>7</v>
      </c>
      <c r="Q53" s="1753" t="s">
        <v>473</v>
      </c>
      <c r="R53" s="1688" t="s">
        <v>73</v>
      </c>
      <c r="S53" s="1493">
        <f>G47</f>
        <v>119</v>
      </c>
      <c r="T53" s="1493">
        <f>I54</f>
        <v>117</v>
      </c>
      <c r="U53" s="1493">
        <f>K58</f>
        <v>191</v>
      </c>
      <c r="V53" s="1748">
        <v>0</v>
      </c>
      <c r="W53" s="1495">
        <f t="shared" si="6"/>
        <v>427</v>
      </c>
      <c r="X53" s="1749">
        <v>24</v>
      </c>
      <c r="Y53" s="1750">
        <f t="shared" si="5"/>
        <v>150.33333333333334</v>
      </c>
      <c r="AA53" s="1739">
        <v>9</v>
      </c>
      <c r="AB53" s="1756" t="s">
        <v>25</v>
      </c>
      <c r="AC53" s="1741">
        <v>171.66666666666666</v>
      </c>
    </row>
    <row r="54" spans="1:64" ht="19.5" customHeight="1" outlineLevel="1" x14ac:dyDescent="0.2">
      <c r="A54" s="2003"/>
      <c r="B54" s="1684" t="str">
        <f>$Q$62</f>
        <v>Суровцев Александр</v>
      </c>
      <c r="C54" s="1600">
        <v>149</v>
      </c>
      <c r="D54" s="1684" t="str">
        <f>$Q$47</f>
        <v>Бородин Виталий</v>
      </c>
      <c r="E54" s="1600">
        <v>161</v>
      </c>
      <c r="F54" s="1684" t="str">
        <f>$Q$50</f>
        <v>Кравченко Оксана</v>
      </c>
      <c r="G54" s="1600">
        <v>189</v>
      </c>
      <c r="H54" s="1684" t="str">
        <f>$Q$53</f>
        <v>Солонкова Екатерина</v>
      </c>
      <c r="I54" s="1600">
        <v>117</v>
      </c>
      <c r="J54" s="1684" t="str">
        <f>$Q$56</f>
        <v>Дикушникова Ольга</v>
      </c>
      <c r="K54" s="1600">
        <v>152</v>
      </c>
      <c r="L54" s="1684" t="str">
        <f>$Q$59</f>
        <v>Шенцев Сергей</v>
      </c>
      <c r="M54" s="1600">
        <v>159</v>
      </c>
      <c r="N54" s="1482"/>
      <c r="O54" s="1503"/>
      <c r="P54" s="1490">
        <v>8</v>
      </c>
      <c r="Q54" s="1753" t="s">
        <v>503</v>
      </c>
      <c r="R54" s="1688" t="s">
        <v>77</v>
      </c>
      <c r="S54" s="1493">
        <f>G48</f>
        <v>116</v>
      </c>
      <c r="T54" s="1493">
        <f>I52</f>
        <v>126</v>
      </c>
      <c r="U54" s="1493">
        <f>K59</f>
        <v>149</v>
      </c>
      <c r="V54" s="1748">
        <v>0</v>
      </c>
      <c r="W54" s="1495">
        <f t="shared" si="6"/>
        <v>391</v>
      </c>
      <c r="X54" s="1749">
        <v>24</v>
      </c>
      <c r="Y54" s="1750">
        <f t="shared" si="5"/>
        <v>138.33333333333334</v>
      </c>
      <c r="AA54" s="1739">
        <v>10</v>
      </c>
      <c r="AB54" s="1755" t="s">
        <v>36</v>
      </c>
      <c r="AC54" s="1752">
        <v>170.66666666666666</v>
      </c>
    </row>
    <row r="55" spans="1:64" ht="19.5" customHeight="1" outlineLevel="1" x14ac:dyDescent="0.2">
      <c r="A55" s="1588"/>
      <c r="B55" s="1482"/>
      <c r="C55" s="1482"/>
      <c r="D55" s="1482"/>
      <c r="E55" s="1482"/>
      <c r="F55" s="1482"/>
      <c r="G55" s="1482"/>
      <c r="H55" s="1482"/>
      <c r="I55" s="1482"/>
      <c r="J55" s="1482"/>
      <c r="K55" s="1482"/>
      <c r="L55" s="1482"/>
      <c r="M55" s="1482"/>
      <c r="N55" s="1482"/>
      <c r="O55" s="1503"/>
      <c r="P55" s="1490">
        <v>9</v>
      </c>
      <c r="Q55" s="1747" t="s">
        <v>25</v>
      </c>
      <c r="R55" s="1688" t="s">
        <v>71</v>
      </c>
      <c r="S55" s="1493">
        <f>G49</f>
        <v>176</v>
      </c>
      <c r="T55" s="1493">
        <f>I53</f>
        <v>179</v>
      </c>
      <c r="U55" s="1493">
        <f>K57</f>
        <v>153</v>
      </c>
      <c r="V55" s="1748">
        <v>160</v>
      </c>
      <c r="W55" s="1495">
        <f t="shared" si="6"/>
        <v>515</v>
      </c>
      <c r="X55" s="1749"/>
      <c r="Y55" s="1750">
        <f t="shared" si="5"/>
        <v>171.66666666666666</v>
      </c>
      <c r="Z55" s="1589"/>
      <c r="AA55" s="1739">
        <v>11</v>
      </c>
      <c r="AB55" s="1756" t="s">
        <v>68</v>
      </c>
      <c r="AC55" s="1741">
        <v>163.33333333333334</v>
      </c>
    </row>
    <row r="56" spans="1:64" s="1589" customFormat="1" ht="19.5" customHeight="1" outlineLevel="1" x14ac:dyDescent="0.2">
      <c r="A56" s="1982" t="s">
        <v>655</v>
      </c>
      <c r="B56" s="1731" t="s">
        <v>123</v>
      </c>
      <c r="C56" s="1732" t="s">
        <v>82</v>
      </c>
      <c r="D56" s="1731" t="s">
        <v>124</v>
      </c>
      <c r="E56" s="1732" t="s">
        <v>82</v>
      </c>
      <c r="F56" s="1731" t="s">
        <v>125</v>
      </c>
      <c r="G56" s="1732" t="s">
        <v>82</v>
      </c>
      <c r="H56" s="1731" t="s">
        <v>126</v>
      </c>
      <c r="I56" s="1732" t="s">
        <v>82</v>
      </c>
      <c r="J56" s="1731" t="s">
        <v>602</v>
      </c>
      <c r="K56" s="1732" t="s">
        <v>82</v>
      </c>
      <c r="L56" s="1731" t="s">
        <v>603</v>
      </c>
      <c r="M56" s="1732" t="s">
        <v>82</v>
      </c>
      <c r="N56" s="1482"/>
      <c r="O56" s="1503"/>
      <c r="P56" s="1490">
        <v>10</v>
      </c>
      <c r="Q56" s="1753" t="s">
        <v>10</v>
      </c>
      <c r="R56" s="1688" t="s">
        <v>74</v>
      </c>
      <c r="S56" s="1493">
        <f>I47</f>
        <v>135</v>
      </c>
      <c r="T56" s="1493">
        <f>K54</f>
        <v>152</v>
      </c>
      <c r="U56" s="1493">
        <f>M58</f>
        <v>144</v>
      </c>
      <c r="V56" s="1748">
        <v>149</v>
      </c>
      <c r="W56" s="1495">
        <f t="shared" si="6"/>
        <v>445</v>
      </c>
      <c r="X56" s="1749">
        <v>24</v>
      </c>
      <c r="Y56" s="1750">
        <f t="shared" si="5"/>
        <v>156.33333333333334</v>
      </c>
      <c r="Z56" s="1590"/>
      <c r="AA56" s="1739">
        <v>12</v>
      </c>
      <c r="AB56" s="1757" t="s">
        <v>96</v>
      </c>
      <c r="AC56" s="1752">
        <v>159</v>
      </c>
      <c r="AD56" s="1446"/>
      <c r="AE56" s="1479"/>
      <c r="AF56" s="1475"/>
      <c r="AG56" s="1475"/>
    </row>
    <row r="57" spans="1:64" s="1590" customFormat="1" ht="19.5" customHeight="1" outlineLevel="1" x14ac:dyDescent="0.2">
      <c r="A57" s="1983"/>
      <c r="B57" s="1684" t="str">
        <f>$Q$61</f>
        <v>Солонков Владимир</v>
      </c>
      <c r="C57" s="1600">
        <v>106</v>
      </c>
      <c r="D57" s="1684" t="str">
        <f>$Q$64</f>
        <v>Оловянникова Елена</v>
      </c>
      <c r="E57" s="1600">
        <v>168</v>
      </c>
      <c r="F57" s="1684" t="str">
        <f>$Q$49</f>
        <v>Постоенко Андрей</v>
      </c>
      <c r="G57" s="1600">
        <v>147</v>
      </c>
      <c r="H57" s="1684" t="str">
        <f>$Q$52</f>
        <v>Гончаров Антон</v>
      </c>
      <c r="I57" s="1600">
        <v>128</v>
      </c>
      <c r="J57" s="1684" t="str">
        <f>$Q$55</f>
        <v>Гамов Евгений</v>
      </c>
      <c r="K57" s="1600">
        <v>153</v>
      </c>
      <c r="L57" s="1684" t="str">
        <f>$Q$58</f>
        <v>Папанцева Юлия</v>
      </c>
      <c r="M57" s="1600">
        <v>166</v>
      </c>
      <c r="N57" s="1500"/>
      <c r="O57" s="1468"/>
      <c r="P57" s="1490">
        <v>11</v>
      </c>
      <c r="Q57" s="1753" t="s">
        <v>8</v>
      </c>
      <c r="R57" s="1688" t="s">
        <v>78</v>
      </c>
      <c r="S57" s="1493">
        <f>I48</f>
        <v>132</v>
      </c>
      <c r="T57" s="1493">
        <f>K52</f>
        <v>193</v>
      </c>
      <c r="U57" s="1493">
        <f>M59</f>
        <v>151</v>
      </c>
      <c r="V57" s="1748">
        <v>177</v>
      </c>
      <c r="W57" s="1495">
        <f t="shared" si="6"/>
        <v>521</v>
      </c>
      <c r="X57" s="1749">
        <v>24</v>
      </c>
      <c r="Y57" s="1750">
        <f t="shared" si="5"/>
        <v>181.66666666666666</v>
      </c>
      <c r="AA57" s="1758">
        <v>13</v>
      </c>
      <c r="AB57" s="1759" t="s">
        <v>10</v>
      </c>
      <c r="AC57" s="1760">
        <v>156.33333333333334</v>
      </c>
      <c r="AD57" s="1446"/>
      <c r="AE57" s="1479"/>
      <c r="AF57" s="1475"/>
      <c r="AG57" s="1475"/>
    </row>
    <row r="58" spans="1:64" s="1468" customFormat="1" ht="19.5" customHeight="1" outlineLevel="1" x14ac:dyDescent="0.2">
      <c r="A58" s="1983"/>
      <c r="B58" s="1684" t="str">
        <f>$Q$59</f>
        <v>Шенцев Сергей</v>
      </c>
      <c r="C58" s="1600">
        <v>191</v>
      </c>
      <c r="D58" s="1684" t="str">
        <f>$Q$62</f>
        <v>Суровцев Александр</v>
      </c>
      <c r="E58" s="1600">
        <v>169</v>
      </c>
      <c r="F58" s="1684" t="str">
        <f>$Q$47</f>
        <v>Бородин Виталий</v>
      </c>
      <c r="G58" s="1600">
        <v>179</v>
      </c>
      <c r="H58" s="1684" t="str">
        <f>$Q$50</f>
        <v>Кравченко Оксана</v>
      </c>
      <c r="I58" s="1600">
        <v>167</v>
      </c>
      <c r="J58" s="1684" t="str">
        <f>$Q$53</f>
        <v>Солонкова Екатерина</v>
      </c>
      <c r="K58" s="1600">
        <v>191</v>
      </c>
      <c r="L58" s="1684" t="str">
        <f>$Q$56</f>
        <v>Дикушникова Ольга</v>
      </c>
      <c r="M58" s="1600">
        <v>144</v>
      </c>
      <c r="N58" s="1509"/>
      <c r="O58" s="1503"/>
      <c r="P58" s="1490">
        <v>12</v>
      </c>
      <c r="Q58" s="1753" t="s">
        <v>36</v>
      </c>
      <c r="R58" s="1688" t="s">
        <v>81</v>
      </c>
      <c r="S58" s="1493">
        <f>I49</f>
        <v>162</v>
      </c>
      <c r="T58" s="1493">
        <f>K53</f>
        <v>160</v>
      </c>
      <c r="U58" s="1493">
        <f>M57</f>
        <v>166</v>
      </c>
      <c r="V58" s="1748">
        <v>0</v>
      </c>
      <c r="W58" s="1495">
        <f t="shared" si="6"/>
        <v>488</v>
      </c>
      <c r="X58" s="1749">
        <v>24</v>
      </c>
      <c r="Y58" s="1750">
        <f t="shared" si="5"/>
        <v>170.66666666666666</v>
      </c>
      <c r="AA58" s="1758">
        <v>14</v>
      </c>
      <c r="AB58" s="1761" t="s">
        <v>502</v>
      </c>
      <c r="AC58" s="1762">
        <v>153.66666666666666</v>
      </c>
      <c r="AD58" s="1591"/>
      <c r="AE58" s="1479"/>
      <c r="AF58" s="1475"/>
      <c r="AG58" s="1475"/>
    </row>
    <row r="59" spans="1:64" s="1468" customFormat="1" ht="19.5" customHeight="1" outlineLevel="1" x14ac:dyDescent="0.2">
      <c r="A59" s="1984"/>
      <c r="B59" s="1684" t="str">
        <f>$Q$60</f>
        <v>Ситников Алексей</v>
      </c>
      <c r="C59" s="1600">
        <v>192</v>
      </c>
      <c r="D59" s="1684" t="str">
        <f>$Q$63</f>
        <v>Пушкарев Александр</v>
      </c>
      <c r="E59" s="1600">
        <v>212</v>
      </c>
      <c r="F59" s="1684" t="str">
        <f>$Q$48</f>
        <v>Эммерих Эдуард</v>
      </c>
      <c r="G59" s="1600">
        <v>149</v>
      </c>
      <c r="H59" s="1684" t="str">
        <f>$Q$51</f>
        <v>Бурнаев Роман</v>
      </c>
      <c r="I59" s="1600">
        <v>172</v>
      </c>
      <c r="J59" s="1684" t="str">
        <f>$Q$54</f>
        <v>Сметанина Анна</v>
      </c>
      <c r="K59" s="1600">
        <v>149</v>
      </c>
      <c r="L59" s="1684" t="str">
        <f>$Q$57</f>
        <v>Чуруксаева Людмила</v>
      </c>
      <c r="M59" s="1600">
        <v>151</v>
      </c>
      <c r="N59" s="1509"/>
      <c r="O59" s="1503"/>
      <c r="P59" s="1490">
        <v>13</v>
      </c>
      <c r="Q59" s="1747" t="s">
        <v>11</v>
      </c>
      <c r="R59" s="1688" t="s">
        <v>656</v>
      </c>
      <c r="S59" s="1493">
        <f>K47</f>
        <v>168</v>
      </c>
      <c r="T59" s="1493">
        <f>M54</f>
        <v>159</v>
      </c>
      <c r="U59" s="1493">
        <f>C58</f>
        <v>191</v>
      </c>
      <c r="V59" s="1748">
        <v>207</v>
      </c>
      <c r="W59" s="1495">
        <f t="shared" si="6"/>
        <v>566</v>
      </c>
      <c r="X59" s="1749"/>
      <c r="Y59" s="1750">
        <f t="shared" si="5"/>
        <v>188.66666666666666</v>
      </c>
      <c r="AA59" s="1758">
        <v>15</v>
      </c>
      <c r="AB59" s="1763" t="s">
        <v>473</v>
      </c>
      <c r="AC59" s="1760">
        <v>150.33333333333334</v>
      </c>
      <c r="AD59" s="1591"/>
      <c r="AE59" s="1479"/>
      <c r="AF59" s="1475"/>
      <c r="AG59" s="1475"/>
    </row>
    <row r="60" spans="1:64" s="1593" customFormat="1" ht="19.5" customHeight="1" outlineLevel="1" x14ac:dyDescent="0.2">
      <c r="A60" s="1468"/>
      <c r="B60" s="1468"/>
      <c r="C60" s="1468"/>
      <c r="D60" s="1468"/>
      <c r="E60" s="1468"/>
      <c r="F60" s="1468"/>
      <c r="G60" s="1468"/>
      <c r="H60" s="1468"/>
      <c r="I60" s="1468"/>
      <c r="J60" s="1468"/>
      <c r="K60" s="1468"/>
      <c r="L60" s="1468"/>
      <c r="M60" s="1468"/>
      <c r="N60" s="1510"/>
      <c r="O60" s="1468"/>
      <c r="P60" s="1511">
        <v>14</v>
      </c>
      <c r="Q60" s="1764" t="s">
        <v>34</v>
      </c>
      <c r="R60" s="1688" t="s">
        <v>657</v>
      </c>
      <c r="S60" s="1493">
        <f>K48</f>
        <v>213</v>
      </c>
      <c r="T60" s="1493">
        <f>M52</f>
        <v>128</v>
      </c>
      <c r="U60" s="1493">
        <f>C59</f>
        <v>192</v>
      </c>
      <c r="V60" s="1748">
        <v>0</v>
      </c>
      <c r="W60" s="1495">
        <f t="shared" si="6"/>
        <v>533</v>
      </c>
      <c r="X60" s="1749"/>
      <c r="Y60" s="1750">
        <f t="shared" si="5"/>
        <v>177.66666666666666</v>
      </c>
      <c r="AA60" s="1758">
        <v>16</v>
      </c>
      <c r="AB60" s="1765" t="s">
        <v>136</v>
      </c>
      <c r="AC60" s="1760">
        <v>146.66666666666666</v>
      </c>
      <c r="AD60" s="1591"/>
      <c r="AE60" s="1594"/>
      <c r="AF60" s="1468"/>
      <c r="AG60" s="1468"/>
      <c r="AH60" s="1468"/>
      <c r="AI60" s="1468"/>
      <c r="AJ60" s="1468"/>
      <c r="AK60" s="1468"/>
      <c r="AL60" s="1468"/>
      <c r="AM60" s="1468"/>
      <c r="AN60" s="1468"/>
      <c r="AO60" s="1468"/>
      <c r="AP60" s="1468"/>
      <c r="AQ60" s="1468"/>
      <c r="AR60" s="1468"/>
      <c r="AS60" s="1468"/>
      <c r="AT60" s="1468"/>
      <c r="AU60" s="1468"/>
      <c r="AV60" s="1468"/>
      <c r="AW60" s="1468"/>
      <c r="AX60" s="1468"/>
      <c r="AY60" s="1468"/>
      <c r="AZ60" s="1468"/>
      <c r="BA60" s="1468"/>
      <c r="BB60" s="1468"/>
      <c r="BC60" s="1468"/>
      <c r="BD60" s="1468"/>
      <c r="BE60" s="1468"/>
      <c r="BF60" s="1468"/>
      <c r="BG60" s="1468"/>
      <c r="BH60" s="1468"/>
      <c r="BI60" s="1468"/>
      <c r="BJ60" s="1468"/>
      <c r="BK60" s="1468"/>
      <c r="BL60" s="1468"/>
    </row>
    <row r="61" spans="1:64" s="1593" customFormat="1" ht="19.5" customHeight="1" outlineLevel="1" x14ac:dyDescent="0.2">
      <c r="A61" s="1985" t="s">
        <v>666</v>
      </c>
      <c r="B61" s="1985"/>
      <c r="C61" s="1985"/>
      <c r="D61" s="1985"/>
      <c r="E61" s="1985"/>
      <c r="F61" s="1985"/>
      <c r="G61" s="1985"/>
      <c r="H61" s="1985"/>
      <c r="I61" s="1985"/>
      <c r="J61" s="1985"/>
      <c r="K61" s="1985"/>
      <c r="L61" s="1985"/>
      <c r="M61" s="1985"/>
      <c r="N61" s="1467"/>
      <c r="O61" s="1503"/>
      <c r="P61" s="1511">
        <v>15</v>
      </c>
      <c r="Q61" s="1764" t="s">
        <v>477</v>
      </c>
      <c r="R61" s="1688" t="s">
        <v>667</v>
      </c>
      <c r="S61" s="1493">
        <f>K49</f>
        <v>176</v>
      </c>
      <c r="T61" s="1493">
        <f>M53</f>
        <v>104</v>
      </c>
      <c r="U61" s="1493">
        <f>C57</f>
        <v>106</v>
      </c>
      <c r="V61" s="1748">
        <v>0</v>
      </c>
      <c r="W61" s="1495">
        <f t="shared" si="6"/>
        <v>386</v>
      </c>
      <c r="X61" s="1749"/>
      <c r="Y61" s="1750">
        <f t="shared" si="5"/>
        <v>128.66666666666666</v>
      </c>
      <c r="AA61" s="1758">
        <v>17</v>
      </c>
      <c r="AB61" s="1763" t="s">
        <v>503</v>
      </c>
      <c r="AC61" s="1766">
        <v>138.33333333333334</v>
      </c>
      <c r="AD61" s="1591"/>
      <c r="AE61" s="1594"/>
      <c r="AF61" s="1468"/>
      <c r="AG61" s="1468"/>
      <c r="AH61" s="1468"/>
      <c r="AI61" s="1468"/>
      <c r="AJ61" s="1468"/>
      <c r="AK61" s="1468"/>
      <c r="AL61" s="1468"/>
      <c r="AM61" s="1468"/>
      <c r="AN61" s="1468"/>
      <c r="AO61" s="1468"/>
      <c r="AP61" s="1468"/>
      <c r="AQ61" s="1468"/>
      <c r="AR61" s="1468"/>
      <c r="AS61" s="1468"/>
      <c r="AT61" s="1468"/>
      <c r="AU61" s="1468"/>
      <c r="AV61" s="1468"/>
      <c r="AW61" s="1468"/>
      <c r="AX61" s="1468"/>
      <c r="AY61" s="1468"/>
      <c r="AZ61" s="1468"/>
      <c r="BA61" s="1468"/>
      <c r="BB61" s="1468"/>
      <c r="BC61" s="1468"/>
      <c r="BD61" s="1468"/>
      <c r="BE61" s="1468"/>
      <c r="BF61" s="1468"/>
      <c r="BG61" s="1468"/>
      <c r="BH61" s="1468"/>
      <c r="BI61" s="1468"/>
      <c r="BJ61" s="1468"/>
      <c r="BK61" s="1468"/>
      <c r="BL61" s="1468"/>
    </row>
    <row r="62" spans="1:64" s="1593" customFormat="1" ht="19.5" customHeight="1" outlineLevel="1" x14ac:dyDescent="0.2">
      <c r="A62" s="1986" t="s">
        <v>662</v>
      </c>
      <c r="B62" s="1731" t="s">
        <v>123</v>
      </c>
      <c r="C62" s="1767" t="s">
        <v>82</v>
      </c>
      <c r="D62" s="1731" t="s">
        <v>124</v>
      </c>
      <c r="E62" s="1767" t="s">
        <v>82</v>
      </c>
      <c r="F62" s="1731" t="s">
        <v>125</v>
      </c>
      <c r="G62" s="1767" t="s">
        <v>82</v>
      </c>
      <c r="H62" s="1731" t="s">
        <v>126</v>
      </c>
      <c r="I62" s="1767" t="s">
        <v>82</v>
      </c>
      <c r="J62" s="1731" t="s">
        <v>602</v>
      </c>
      <c r="K62" s="1767" t="s">
        <v>82</v>
      </c>
      <c r="L62" s="1731" t="s">
        <v>603</v>
      </c>
      <c r="M62" s="1767" t="s">
        <v>82</v>
      </c>
      <c r="N62" s="1534"/>
      <c r="O62" s="1534"/>
      <c r="P62" s="1768">
        <v>16</v>
      </c>
      <c r="Q62" s="1769" t="s">
        <v>96</v>
      </c>
      <c r="R62" s="1770" t="s">
        <v>658</v>
      </c>
      <c r="S62" s="1771">
        <f>M47</f>
        <v>159</v>
      </c>
      <c r="T62" s="1771">
        <f>C54</f>
        <v>149</v>
      </c>
      <c r="U62" s="1771">
        <f>E58</f>
        <v>169</v>
      </c>
      <c r="V62" s="1748">
        <v>144</v>
      </c>
      <c r="W62" s="1495">
        <f t="shared" si="6"/>
        <v>477</v>
      </c>
      <c r="X62" s="1772"/>
      <c r="Y62" s="1750">
        <f t="shared" si="5"/>
        <v>159</v>
      </c>
      <c r="Z62" s="1534"/>
      <c r="AA62" s="1773">
        <v>18</v>
      </c>
      <c r="AB62" s="1765" t="s">
        <v>477</v>
      </c>
      <c r="AC62" s="1766">
        <v>128.66666666666666</v>
      </c>
      <c r="AD62" s="1591"/>
      <c r="AE62" s="1594"/>
      <c r="AF62" s="1468"/>
      <c r="AG62" s="1468"/>
      <c r="AH62" s="1468"/>
      <c r="AI62" s="1468"/>
      <c r="AJ62" s="1468"/>
      <c r="AK62" s="1468"/>
      <c r="AL62" s="1468"/>
      <c r="AM62" s="1468"/>
      <c r="AN62" s="1468"/>
      <c r="AO62" s="1468"/>
      <c r="AP62" s="1468"/>
      <c r="AQ62" s="1468"/>
      <c r="AR62" s="1468"/>
      <c r="AS62" s="1468"/>
      <c r="AT62" s="1468"/>
      <c r="AU62" s="1468"/>
      <c r="AV62" s="1468"/>
      <c r="AW62" s="1468"/>
      <c r="AX62" s="1468"/>
      <c r="AY62" s="1468"/>
      <c r="AZ62" s="1468"/>
      <c r="BA62" s="1468"/>
      <c r="BB62" s="1468"/>
      <c r="BC62" s="1468"/>
      <c r="BD62" s="1468"/>
      <c r="BE62" s="1468"/>
      <c r="BF62" s="1468"/>
      <c r="BG62" s="1468"/>
      <c r="BH62" s="1468"/>
      <c r="BI62" s="1468"/>
      <c r="BJ62" s="1468"/>
      <c r="BK62" s="1468"/>
      <c r="BL62" s="1468"/>
    </row>
    <row r="63" spans="1:64" s="1593" customFormat="1" ht="19.5" customHeight="1" outlineLevel="1" x14ac:dyDescent="0.2">
      <c r="A63" s="1986"/>
      <c r="B63" s="1684" t="s">
        <v>10</v>
      </c>
      <c r="C63" s="1600">
        <v>149</v>
      </c>
      <c r="D63" s="1718" t="s">
        <v>502</v>
      </c>
      <c r="E63" s="1600">
        <v>159</v>
      </c>
      <c r="F63" s="1718" t="s">
        <v>96</v>
      </c>
      <c r="G63" s="1600">
        <v>144</v>
      </c>
      <c r="H63" s="1718" t="s">
        <v>583</v>
      </c>
      <c r="I63" s="1600">
        <v>148</v>
      </c>
      <c r="J63" s="1718"/>
      <c r="K63" s="1600"/>
      <c r="L63" s="1684" t="s">
        <v>25</v>
      </c>
      <c r="M63" s="1600">
        <v>160</v>
      </c>
      <c r="N63" s="1601"/>
      <c r="O63" s="1601"/>
      <c r="P63" s="1490">
        <v>17</v>
      </c>
      <c r="Q63" s="1747" t="s">
        <v>12</v>
      </c>
      <c r="R63" s="1688" t="s">
        <v>659</v>
      </c>
      <c r="S63" s="1493">
        <f>M48</f>
        <v>166</v>
      </c>
      <c r="T63" s="1493">
        <f>C52</f>
        <v>185</v>
      </c>
      <c r="U63" s="1493">
        <f>E59</f>
        <v>212</v>
      </c>
      <c r="V63" s="1774">
        <v>0</v>
      </c>
      <c r="W63" s="1495">
        <f t="shared" si="6"/>
        <v>563</v>
      </c>
      <c r="X63" s="1749"/>
      <c r="Y63" s="1750">
        <f t="shared" si="5"/>
        <v>187.66666666666666</v>
      </c>
      <c r="Z63" s="1601"/>
      <c r="AA63" s="1775"/>
      <c r="AB63" s="1776"/>
      <c r="AC63" s="1766"/>
      <c r="AD63" s="1591"/>
      <c r="AE63" s="1594"/>
      <c r="AF63" s="1468"/>
      <c r="AG63" s="1468"/>
      <c r="AH63" s="1468"/>
      <c r="AI63" s="1468"/>
      <c r="AJ63" s="1468"/>
      <c r="AK63" s="1468"/>
      <c r="AL63" s="1468"/>
      <c r="AM63" s="1468"/>
      <c r="AN63" s="1468"/>
      <c r="AO63" s="1468"/>
      <c r="AP63" s="1468"/>
      <c r="AQ63" s="1468"/>
      <c r="AR63" s="1468"/>
      <c r="AS63" s="1468"/>
      <c r="AT63" s="1468"/>
      <c r="AU63" s="1468"/>
      <c r="AV63" s="1468"/>
      <c r="AW63" s="1468"/>
      <c r="AX63" s="1468"/>
      <c r="AY63" s="1468"/>
      <c r="AZ63" s="1468"/>
      <c r="BA63" s="1468"/>
      <c r="BB63" s="1468"/>
      <c r="BC63" s="1468"/>
      <c r="BD63" s="1468"/>
      <c r="BE63" s="1468"/>
      <c r="BF63" s="1468"/>
      <c r="BG63" s="1468"/>
      <c r="BH63" s="1468"/>
      <c r="BI63" s="1468"/>
      <c r="BJ63" s="1468"/>
      <c r="BK63" s="1468"/>
      <c r="BL63" s="1468"/>
    </row>
    <row r="64" spans="1:64" s="1593" customFormat="1" ht="19.5" customHeight="1" outlineLevel="1" thickBot="1" x14ac:dyDescent="0.25">
      <c r="A64" s="1986"/>
      <c r="B64" s="1684" t="s">
        <v>653</v>
      </c>
      <c r="C64" s="1600"/>
      <c r="D64" s="1684" t="s">
        <v>668</v>
      </c>
      <c r="E64" s="1600">
        <v>177</v>
      </c>
      <c r="F64" s="1684" t="s">
        <v>9</v>
      </c>
      <c r="G64" s="1600">
        <v>151</v>
      </c>
      <c r="H64" s="1684" t="s">
        <v>11</v>
      </c>
      <c r="I64" s="1600">
        <v>207</v>
      </c>
      <c r="J64" s="1684"/>
      <c r="K64" s="1600"/>
      <c r="L64" s="1718" t="s">
        <v>68</v>
      </c>
      <c r="M64" s="1600">
        <v>164</v>
      </c>
      <c r="N64" s="1601"/>
      <c r="O64" s="1601"/>
      <c r="P64" s="1777">
        <v>18</v>
      </c>
      <c r="Q64" s="1778" t="s">
        <v>9</v>
      </c>
      <c r="R64" s="1694" t="s">
        <v>669</v>
      </c>
      <c r="S64" s="1519">
        <f>M49</f>
        <v>143</v>
      </c>
      <c r="T64" s="1519">
        <f>C53</f>
        <v>173</v>
      </c>
      <c r="U64" s="1519">
        <f>E57</f>
        <v>168</v>
      </c>
      <c r="V64" s="1779">
        <v>151</v>
      </c>
      <c r="W64" s="1521">
        <f t="shared" si="6"/>
        <v>492</v>
      </c>
      <c r="X64" s="1780">
        <v>24</v>
      </c>
      <c r="Y64" s="1781">
        <f t="shared" si="5"/>
        <v>172</v>
      </c>
      <c r="Z64" s="1601"/>
      <c r="AA64" s="1775"/>
      <c r="AB64" s="1761"/>
      <c r="AC64" s="1762"/>
      <c r="AD64" s="1591"/>
      <c r="AE64" s="1594"/>
      <c r="AF64" s="1468"/>
      <c r="AG64" s="1468"/>
      <c r="AH64" s="1468"/>
      <c r="AI64" s="1468"/>
      <c r="AJ64" s="1468"/>
      <c r="AK64" s="1468"/>
      <c r="AL64" s="1468"/>
      <c r="AM64" s="1468"/>
      <c r="AN64" s="1468"/>
      <c r="AO64" s="1468"/>
      <c r="AP64" s="1468"/>
      <c r="AQ64" s="1468"/>
      <c r="AR64" s="1468"/>
      <c r="AS64" s="1468"/>
      <c r="AT64" s="1468"/>
      <c r="AU64" s="1468"/>
      <c r="AV64" s="1468"/>
      <c r="AW64" s="1468"/>
      <c r="AX64" s="1468"/>
      <c r="AY64" s="1468"/>
      <c r="AZ64" s="1468"/>
      <c r="BA64" s="1468"/>
      <c r="BB64" s="1468"/>
      <c r="BC64" s="1468"/>
      <c r="BD64" s="1468"/>
      <c r="BE64" s="1468"/>
      <c r="BF64" s="1468"/>
      <c r="BG64" s="1468"/>
      <c r="BH64" s="1468"/>
      <c r="BI64" s="1468"/>
      <c r="BJ64" s="1468"/>
      <c r="BK64" s="1468"/>
      <c r="BL64" s="1468"/>
    </row>
    <row r="65" spans="1:64" s="1593" customFormat="1" ht="19.5" customHeight="1" outlineLevel="1" thickBot="1" x14ac:dyDescent="0.25">
      <c r="A65" s="1986" t="s">
        <v>663</v>
      </c>
      <c r="B65" s="1731" t="s">
        <v>123</v>
      </c>
      <c r="C65" s="1767" t="s">
        <v>82</v>
      </c>
      <c r="D65" s="1731" t="s">
        <v>124</v>
      </c>
      <c r="E65" s="1767" t="s">
        <v>82</v>
      </c>
      <c r="F65" s="1731" t="s">
        <v>125</v>
      </c>
      <c r="G65" s="1767" t="s">
        <v>82</v>
      </c>
      <c r="H65" s="1731" t="s">
        <v>126</v>
      </c>
      <c r="I65" s="1767" t="s">
        <v>82</v>
      </c>
      <c r="J65" s="1731" t="s">
        <v>602</v>
      </c>
      <c r="K65" s="1767" t="s">
        <v>82</v>
      </c>
      <c r="L65" s="1731" t="s">
        <v>603</v>
      </c>
      <c r="M65" s="1767" t="s">
        <v>82</v>
      </c>
      <c r="N65" s="1601"/>
      <c r="O65" s="1601"/>
      <c r="P65" s="1782"/>
      <c r="Q65" s="1783"/>
      <c r="R65" s="1784"/>
      <c r="S65" s="1589"/>
      <c r="T65" s="1589"/>
      <c r="U65" s="1589"/>
      <c r="V65" s="1699"/>
      <c r="W65" s="1700"/>
      <c r="X65" s="1701"/>
      <c r="Y65" s="1785"/>
      <c r="Z65" s="1601"/>
      <c r="AA65" s="1786"/>
      <c r="AB65" s="1787"/>
      <c r="AC65" s="1788"/>
      <c r="AD65" s="1591"/>
      <c r="AE65" s="1594"/>
      <c r="AF65" s="1468"/>
      <c r="AG65" s="1468"/>
      <c r="AH65" s="1468"/>
      <c r="AI65" s="1468"/>
      <c r="AJ65" s="1468"/>
      <c r="AK65" s="1468"/>
      <c r="AL65" s="1468"/>
      <c r="AM65" s="1468"/>
      <c r="AN65" s="1468"/>
      <c r="AO65" s="1468"/>
      <c r="AP65" s="1468"/>
      <c r="AQ65" s="1468"/>
      <c r="AR65" s="1468"/>
      <c r="AS65" s="1468"/>
      <c r="AT65" s="1468"/>
      <c r="AU65" s="1468"/>
      <c r="AV65" s="1468"/>
      <c r="AW65" s="1468"/>
      <c r="AX65" s="1468"/>
      <c r="AY65" s="1468"/>
      <c r="AZ65" s="1468"/>
      <c r="BA65" s="1468"/>
      <c r="BB65" s="1468"/>
      <c r="BC65" s="1468"/>
      <c r="BD65" s="1468"/>
      <c r="BE65" s="1468"/>
      <c r="BF65" s="1468"/>
      <c r="BG65" s="1468"/>
      <c r="BH65" s="1468"/>
      <c r="BI65" s="1468"/>
      <c r="BJ65" s="1468"/>
      <c r="BK65" s="1468"/>
      <c r="BL65" s="1468"/>
    </row>
    <row r="66" spans="1:64" s="1593" customFormat="1" ht="19.5" customHeight="1" outlineLevel="1" x14ac:dyDescent="0.2">
      <c r="A66" s="1986"/>
      <c r="B66" s="1684"/>
      <c r="C66" s="1600"/>
      <c r="D66" s="1718"/>
      <c r="E66" s="1600"/>
      <c r="F66" s="1718"/>
      <c r="G66" s="1600"/>
      <c r="H66" s="1718"/>
      <c r="I66" s="1600"/>
      <c r="J66" s="1718"/>
      <c r="K66" s="1600"/>
      <c r="L66" s="1684"/>
      <c r="M66" s="1600"/>
      <c r="N66" s="1601"/>
      <c r="O66" s="1601"/>
      <c r="P66" s="1534"/>
      <c r="Q66" s="1789"/>
      <c r="R66" s="1784"/>
      <c r="S66" s="1589"/>
      <c r="T66" s="1589"/>
      <c r="U66" s="1589"/>
      <c r="V66" s="1699"/>
      <c r="W66" s="1700"/>
      <c r="X66" s="1701"/>
      <c r="Y66" s="1785"/>
      <c r="Z66" s="1601"/>
      <c r="AA66" s="1447"/>
      <c r="AB66" s="1447"/>
      <c r="AC66" s="1567"/>
      <c r="AD66" s="1591"/>
      <c r="AE66" s="1594"/>
      <c r="AF66" s="1468"/>
      <c r="AG66" s="1468"/>
      <c r="AH66" s="1468"/>
      <c r="AI66" s="1468"/>
      <c r="AJ66" s="1468"/>
      <c r="AK66" s="1468"/>
      <c r="AL66" s="1468"/>
      <c r="AM66" s="1468"/>
      <c r="AN66" s="1468"/>
      <c r="AO66" s="1468"/>
      <c r="AP66" s="1468"/>
      <c r="AQ66" s="1468"/>
      <c r="AR66" s="1468"/>
      <c r="AS66" s="1468"/>
      <c r="AT66" s="1468"/>
      <c r="AU66" s="1468"/>
      <c r="AV66" s="1468"/>
      <c r="AW66" s="1468"/>
      <c r="AX66" s="1468"/>
      <c r="AY66" s="1468"/>
      <c r="AZ66" s="1468"/>
      <c r="BA66" s="1468"/>
      <c r="BB66" s="1468"/>
      <c r="BC66" s="1468"/>
      <c r="BD66" s="1468"/>
      <c r="BE66" s="1468"/>
      <c r="BF66" s="1468"/>
      <c r="BG66" s="1468"/>
      <c r="BH66" s="1468"/>
      <c r="BI66" s="1468"/>
      <c r="BJ66" s="1468"/>
      <c r="BK66" s="1468"/>
      <c r="BL66" s="1468"/>
    </row>
    <row r="67" spans="1:64" s="1593" customFormat="1" ht="19.5" customHeight="1" outlineLevel="1" thickBot="1" x14ac:dyDescent="0.25">
      <c r="A67" s="1987"/>
      <c r="B67" s="1790"/>
      <c r="C67" s="1604"/>
      <c r="D67" s="1790"/>
      <c r="E67" s="1604"/>
      <c r="F67" s="1790"/>
      <c r="G67" s="1604"/>
      <c r="H67" s="1790"/>
      <c r="I67" s="1604"/>
      <c r="J67" s="1790"/>
      <c r="K67" s="1604"/>
      <c r="L67" s="1791"/>
      <c r="M67" s="1604"/>
      <c r="N67" s="1606"/>
      <c r="O67" s="1606"/>
      <c r="P67" s="1792"/>
      <c r="Q67" s="1793"/>
      <c r="R67" s="1794"/>
      <c r="S67" s="1795"/>
      <c r="T67" s="1795"/>
      <c r="U67" s="1795"/>
      <c r="V67" s="1796"/>
      <c r="W67" s="1797"/>
      <c r="X67" s="1798"/>
      <c r="Y67" s="1799"/>
      <c r="Z67" s="1601"/>
      <c r="AA67" s="1447"/>
      <c r="AB67" s="1447"/>
      <c r="AC67" s="1567"/>
      <c r="AD67" s="1591"/>
      <c r="AE67" s="1594"/>
      <c r="AF67" s="1468"/>
      <c r="AG67" s="1468"/>
      <c r="AH67" s="1468"/>
      <c r="AI67" s="1468"/>
      <c r="AJ67" s="1468"/>
      <c r="AK67" s="1468"/>
      <c r="AL67" s="1468"/>
      <c r="AM67" s="1468"/>
      <c r="AN67" s="1468"/>
      <c r="AO67" s="1468"/>
      <c r="AP67" s="1468"/>
      <c r="AQ67" s="1468"/>
      <c r="AR67" s="1468"/>
      <c r="AS67" s="1468"/>
      <c r="AT67" s="1468"/>
      <c r="AU67" s="1468"/>
      <c r="AV67" s="1468"/>
      <c r="AW67" s="1468"/>
      <c r="AX67" s="1468"/>
      <c r="AY67" s="1468"/>
      <c r="AZ67" s="1468"/>
      <c r="BA67" s="1468"/>
      <c r="BB67" s="1468"/>
      <c r="BC67" s="1468"/>
      <c r="BD67" s="1468"/>
      <c r="BE67" s="1468"/>
      <c r="BF67" s="1468"/>
      <c r="BG67" s="1468"/>
      <c r="BH67" s="1468"/>
      <c r="BI67" s="1468"/>
      <c r="BJ67" s="1468"/>
      <c r="BK67" s="1468"/>
      <c r="BL67" s="1468"/>
    </row>
    <row r="68" spans="1:64" s="1593" customFormat="1" ht="19.5" customHeight="1" outlineLevel="1" thickTop="1" x14ac:dyDescent="0.2">
      <c r="A68" s="1533"/>
      <c r="B68" s="1542"/>
      <c r="C68" s="1692"/>
      <c r="D68" s="1693"/>
      <c r="E68" s="1692"/>
      <c r="F68" s="1693"/>
      <c r="G68" s="1692"/>
      <c r="H68" s="1693"/>
      <c r="I68" s="1692"/>
      <c r="J68" s="1693"/>
      <c r="K68" s="1692"/>
      <c r="L68" s="1800"/>
      <c r="M68" s="1692"/>
      <c r="N68" s="1601"/>
      <c r="O68" s="1601"/>
      <c r="P68" s="1534"/>
      <c r="Q68" s="1789"/>
      <c r="R68" s="1784"/>
      <c r="S68" s="1589"/>
      <c r="T68" s="1589"/>
      <c r="U68" s="1589"/>
      <c r="V68" s="1699"/>
      <c r="W68" s="1700"/>
      <c r="X68" s="1701"/>
      <c r="Y68" s="1561"/>
      <c r="Z68" s="1601"/>
      <c r="AA68" s="1447"/>
      <c r="AB68" s="1447"/>
      <c r="AC68" s="1567"/>
      <c r="AD68" s="1591"/>
      <c r="AE68" s="1594"/>
      <c r="AF68" s="1468"/>
      <c r="AG68" s="1468"/>
      <c r="AH68" s="1468"/>
      <c r="AI68" s="1468"/>
      <c r="AJ68" s="1468"/>
      <c r="AK68" s="1468"/>
      <c r="AL68" s="1468"/>
      <c r="AM68" s="1468"/>
      <c r="AN68" s="1468"/>
      <c r="AO68" s="1468"/>
      <c r="AP68" s="1468"/>
      <c r="AQ68" s="1468"/>
      <c r="AR68" s="1468"/>
      <c r="AS68" s="1468"/>
      <c r="AT68" s="1468"/>
      <c r="AU68" s="1468"/>
      <c r="AV68" s="1468"/>
      <c r="AW68" s="1468"/>
      <c r="AX68" s="1468"/>
      <c r="AY68" s="1468"/>
      <c r="AZ68" s="1468"/>
      <c r="BA68" s="1468"/>
      <c r="BB68" s="1468"/>
      <c r="BC68" s="1468"/>
      <c r="BD68" s="1468"/>
      <c r="BE68" s="1468"/>
      <c r="BF68" s="1468"/>
      <c r="BG68" s="1468"/>
      <c r="BH68" s="1468"/>
      <c r="BI68" s="1468"/>
      <c r="BJ68" s="1468"/>
      <c r="BK68" s="1468"/>
      <c r="BL68" s="1468"/>
    </row>
    <row r="69" spans="1:64" outlineLevel="1" x14ac:dyDescent="0.2">
      <c r="A69" s="1475"/>
      <c r="B69" s="1475"/>
      <c r="D69" s="1475"/>
      <c r="F69" s="1475"/>
      <c r="H69" s="1475"/>
      <c r="N69" s="1609"/>
      <c r="O69" s="1609"/>
      <c r="P69" s="1609"/>
      <c r="Q69" s="1609"/>
      <c r="R69" s="1609"/>
      <c r="S69" s="1609"/>
      <c r="T69" s="1609"/>
      <c r="U69" s="1609"/>
      <c r="V69" s="1609"/>
      <c r="W69" s="1609"/>
      <c r="X69" s="1609"/>
      <c r="Y69" s="1609"/>
      <c r="Z69" s="1609"/>
      <c r="AB69" s="1447"/>
      <c r="AC69" s="1567"/>
      <c r="AE69" s="1446"/>
      <c r="AF69" s="1447"/>
      <c r="AG69" s="1447"/>
      <c r="AH69" s="1447"/>
      <c r="AI69" s="1447"/>
      <c r="AJ69" s="1447"/>
      <c r="AK69" s="1447"/>
      <c r="AL69" s="1447"/>
      <c r="AM69" s="1447"/>
      <c r="AN69" s="1447"/>
      <c r="AO69" s="1447"/>
      <c r="AP69" s="1447"/>
      <c r="AQ69" s="1447"/>
      <c r="AR69" s="1447"/>
      <c r="AS69" s="1447"/>
      <c r="AT69" s="1447"/>
      <c r="AU69" s="1447"/>
      <c r="AV69" s="1447"/>
      <c r="AW69" s="1447"/>
      <c r="AX69" s="1447"/>
      <c r="AY69" s="1447"/>
      <c r="AZ69" s="1447"/>
      <c r="BA69" s="1447"/>
      <c r="BB69" s="1447"/>
      <c r="BC69" s="1447"/>
      <c r="BD69" s="1447"/>
      <c r="BE69" s="1447"/>
      <c r="BF69" s="1447"/>
      <c r="BG69" s="1447"/>
      <c r="BH69" s="1447"/>
      <c r="BI69" s="1447"/>
      <c r="BJ69" s="1447"/>
      <c r="BK69" s="1447"/>
      <c r="BL69" s="1447"/>
    </row>
    <row r="70" spans="1:64" s="1447" customFormat="1" ht="18" x14ac:dyDescent="0.2">
      <c r="A70" s="1610" t="s">
        <v>91</v>
      </c>
      <c r="N70" s="1450"/>
      <c r="O70" s="1563"/>
      <c r="Q70" s="1455"/>
      <c r="R70" s="1449"/>
      <c r="S70" s="1449"/>
      <c r="T70" s="1449"/>
      <c r="U70" s="1449"/>
      <c r="V70" s="1449"/>
      <c r="W70" s="1449"/>
      <c r="X70" s="1449"/>
      <c r="Y70" s="1449"/>
      <c r="Z70" s="1452"/>
      <c r="AC70" s="1567"/>
      <c r="AD70" s="1446"/>
      <c r="AE70" s="1446"/>
    </row>
    <row r="71" spans="1:64" ht="15.75" thickBot="1" x14ac:dyDescent="0.25">
      <c r="A71" s="1475"/>
      <c r="B71" s="1475"/>
      <c r="D71" s="1475"/>
      <c r="F71" s="1475"/>
      <c r="H71" s="1475"/>
      <c r="O71" s="1563"/>
      <c r="Z71" s="1611"/>
    </row>
    <row r="72" spans="1:64" s="1458" customFormat="1" ht="21" thickTop="1" thickBot="1" x14ac:dyDescent="0.25">
      <c r="A72" s="1988" t="s">
        <v>647</v>
      </c>
      <c r="B72" s="1989"/>
      <c r="C72" s="1989"/>
      <c r="D72" s="1989"/>
      <c r="E72" s="1989"/>
      <c r="F72" s="1989"/>
      <c r="G72" s="1989"/>
      <c r="H72" s="1989"/>
      <c r="I72" s="1989"/>
      <c r="J72" s="1989"/>
      <c r="K72" s="1989"/>
      <c r="L72" s="1989"/>
      <c r="M72" s="1989"/>
      <c r="N72" s="1612"/>
      <c r="O72" s="1613"/>
      <c r="P72" s="1990" t="s">
        <v>651</v>
      </c>
      <c r="Q72" s="1970" t="s">
        <v>670</v>
      </c>
      <c r="R72" s="1970"/>
      <c r="S72" s="1970"/>
      <c r="T72" s="1970"/>
      <c r="U72" s="1970"/>
      <c r="V72" s="1970"/>
      <c r="W72" s="1970"/>
      <c r="X72" s="1970"/>
      <c r="Y72" s="1971" t="s">
        <v>0</v>
      </c>
      <c r="AA72" s="1574"/>
      <c r="AB72" s="1801"/>
      <c r="AC72" s="1447" t="s">
        <v>171</v>
      </c>
      <c r="AD72" s="1462"/>
      <c r="AE72" s="1463"/>
    </row>
    <row r="73" spans="1:64" ht="19.5" customHeight="1" thickBot="1" x14ac:dyDescent="0.25">
      <c r="A73" s="1973" t="s">
        <v>652</v>
      </c>
      <c r="B73" s="1802" t="s">
        <v>123</v>
      </c>
      <c r="C73" s="1626" t="s">
        <v>82</v>
      </c>
      <c r="D73" s="1802" t="s">
        <v>124</v>
      </c>
      <c r="E73" s="1626" t="s">
        <v>82</v>
      </c>
      <c r="F73" s="1802" t="s">
        <v>125</v>
      </c>
      <c r="G73" s="1626" t="s">
        <v>82</v>
      </c>
      <c r="H73" s="1802" t="s">
        <v>126</v>
      </c>
      <c r="I73" s="1626" t="s">
        <v>82</v>
      </c>
      <c r="J73" s="1802" t="s">
        <v>602</v>
      </c>
      <c r="K73" s="1626" t="s">
        <v>82</v>
      </c>
      <c r="L73" s="1802" t="s">
        <v>603</v>
      </c>
      <c r="M73" s="1626" t="s">
        <v>82</v>
      </c>
      <c r="N73" s="1534"/>
      <c r="O73" s="1500"/>
      <c r="P73" s="1991"/>
      <c r="Q73" s="1803" t="s">
        <v>479</v>
      </c>
      <c r="R73" s="1804" t="s">
        <v>134</v>
      </c>
      <c r="S73" s="1805" t="s">
        <v>1</v>
      </c>
      <c r="T73" s="1805" t="s">
        <v>2</v>
      </c>
      <c r="U73" s="1805" t="s">
        <v>3</v>
      </c>
      <c r="V73" s="1974"/>
      <c r="W73" s="1975"/>
      <c r="X73" s="1805" t="s">
        <v>620</v>
      </c>
      <c r="Y73" s="1972"/>
      <c r="AA73" s="1806">
        <v>1</v>
      </c>
      <c r="AB73" s="1807" t="s">
        <v>668</v>
      </c>
      <c r="AC73" s="1808">
        <v>194.33333333333334</v>
      </c>
    </row>
    <row r="74" spans="1:64" s="1636" customFormat="1" ht="19.5" customHeight="1" x14ac:dyDescent="0.2">
      <c r="A74" s="1973"/>
      <c r="B74" s="1684" t="str">
        <f>$Q$74</f>
        <v>Бородин Виталий</v>
      </c>
      <c r="C74" s="1809">
        <v>125</v>
      </c>
      <c r="D74" s="1684" t="str">
        <f>$Q$76</f>
        <v>Кравченко Оксана</v>
      </c>
      <c r="E74" s="1809">
        <v>141</v>
      </c>
      <c r="F74" s="1684" t="str">
        <f>$Q$78</f>
        <v>Гамов Евгений</v>
      </c>
      <c r="G74" s="1809">
        <v>170</v>
      </c>
      <c r="H74" s="1684" t="str">
        <f>$Q$80</f>
        <v>Шенцев Сергей</v>
      </c>
      <c r="I74" s="1809">
        <v>189</v>
      </c>
      <c r="J74" s="1684" t="str">
        <f>$Q$82</f>
        <v>Чуруксаева Люда</v>
      </c>
      <c r="K74" s="1809">
        <v>179</v>
      </c>
      <c r="L74" s="1684" t="str">
        <f>$Q$84</f>
        <v>Пушкарев Александр</v>
      </c>
      <c r="M74" s="1809">
        <v>191</v>
      </c>
      <c r="N74" s="1628"/>
      <c r="O74" s="1629"/>
      <c r="P74" s="1630">
        <f t="shared" ref="P74:P85" si="7">P73+1</f>
        <v>1</v>
      </c>
      <c r="Q74" s="1810" t="s">
        <v>583</v>
      </c>
      <c r="R74" s="1686" t="s">
        <v>70</v>
      </c>
      <c r="S74" s="1633">
        <f>C74</f>
        <v>125</v>
      </c>
      <c r="T74" s="1633">
        <f>E79</f>
        <v>144</v>
      </c>
      <c r="U74" s="1633">
        <f>G82</f>
        <v>169</v>
      </c>
      <c r="V74" s="1976"/>
      <c r="W74" s="1977"/>
      <c r="X74" s="1633">
        <f>SUM(S74:U74)</f>
        <v>438</v>
      </c>
      <c r="Y74" s="1811">
        <f>AVERAGE(S74:U74)</f>
        <v>146</v>
      </c>
      <c r="AA74" s="1812">
        <v>2</v>
      </c>
      <c r="AB74" s="1813" t="s">
        <v>39</v>
      </c>
      <c r="AC74" s="1814">
        <v>193.66666666666666</v>
      </c>
      <c r="AD74" s="1638"/>
      <c r="AE74" s="1639"/>
    </row>
    <row r="75" spans="1:64" s="1636" customFormat="1" ht="19.5" customHeight="1" outlineLevel="1" x14ac:dyDescent="0.2">
      <c r="A75" s="1973"/>
      <c r="B75" s="1684" t="str">
        <f>$Q$75</f>
        <v>Оловянникова Елена</v>
      </c>
      <c r="C75" s="1809">
        <v>193</v>
      </c>
      <c r="D75" s="1684" t="str">
        <f>$Q$77</f>
        <v>Постоенко Андрей</v>
      </c>
      <c r="E75" s="1809">
        <v>153</v>
      </c>
      <c r="F75" s="1684" t="str">
        <f>$Q$79</f>
        <v>Папанцева Юлия</v>
      </c>
      <c r="G75" s="1809">
        <v>162</v>
      </c>
      <c r="H75" s="1684" t="str">
        <f>$Q$81</f>
        <v>Эммерих Эдуард</v>
      </c>
      <c r="I75" s="1809">
        <v>169</v>
      </c>
      <c r="J75" s="1684" t="str">
        <f>$Q$83</f>
        <v>Ситников Алексей</v>
      </c>
      <c r="K75" s="1809">
        <v>157</v>
      </c>
      <c r="L75" s="1684" t="str">
        <f>$Q$85</f>
        <v>Суровцев Александр</v>
      </c>
      <c r="M75" s="1809">
        <v>157</v>
      </c>
      <c r="N75" s="1628"/>
      <c r="O75" s="1629"/>
      <c r="P75" s="1640">
        <f t="shared" si="7"/>
        <v>2</v>
      </c>
      <c r="Q75" s="1815" t="s">
        <v>9</v>
      </c>
      <c r="R75" s="1688" t="s">
        <v>75</v>
      </c>
      <c r="S75" s="1643">
        <f>C75</f>
        <v>193</v>
      </c>
      <c r="T75" s="1643">
        <f>E78</f>
        <v>133</v>
      </c>
      <c r="U75" s="1643">
        <f>G83</f>
        <v>197</v>
      </c>
      <c r="V75" s="1978"/>
      <c r="W75" s="1979"/>
      <c r="X75" s="1643">
        <f>SUM(S75:U75)</f>
        <v>523</v>
      </c>
      <c r="Y75" s="1816">
        <f>AVERAGE(S75:U75)</f>
        <v>174.33333333333334</v>
      </c>
      <c r="AA75" s="1817">
        <v>3</v>
      </c>
      <c r="AB75" s="1813" t="s">
        <v>34</v>
      </c>
      <c r="AC75" s="1818">
        <v>178.33333333333334</v>
      </c>
      <c r="AD75" s="1638"/>
      <c r="AE75" s="1639"/>
    </row>
    <row r="76" spans="1:64" s="1636" customFormat="1" ht="19.5" customHeight="1" outlineLevel="1" x14ac:dyDescent="0.2">
      <c r="A76" s="1497"/>
      <c r="B76" s="1468"/>
      <c r="C76" s="1468"/>
      <c r="D76" s="1468"/>
      <c r="E76" s="1468"/>
      <c r="F76" s="1468"/>
      <c r="G76" s="1468"/>
      <c r="H76" s="1468"/>
      <c r="I76" s="1468"/>
      <c r="J76" s="1468"/>
      <c r="K76" s="1468"/>
      <c r="L76" s="1468"/>
      <c r="M76" s="1468"/>
      <c r="N76" s="1629"/>
      <c r="O76" s="1629"/>
      <c r="P76" s="1640">
        <f t="shared" si="7"/>
        <v>3</v>
      </c>
      <c r="Q76" s="1815" t="s">
        <v>14</v>
      </c>
      <c r="R76" s="1688" t="s">
        <v>72</v>
      </c>
      <c r="S76" s="1643">
        <f>E74</f>
        <v>141</v>
      </c>
      <c r="T76" s="1643">
        <f>G79</f>
        <v>142</v>
      </c>
      <c r="U76" s="1643">
        <f>I82</f>
        <v>121</v>
      </c>
      <c r="V76" s="1978"/>
      <c r="W76" s="1979"/>
      <c r="X76" s="1643">
        <f t="shared" ref="X76:X85" si="8">SUM(S76:U76)</f>
        <v>404</v>
      </c>
      <c r="Y76" s="1816">
        <f t="shared" ref="Y76:Y85" si="9">AVERAGE(S76:U76)</f>
        <v>134.66666666666666</v>
      </c>
      <c r="AA76" s="1812">
        <v>4</v>
      </c>
      <c r="AB76" s="1819" t="s">
        <v>12</v>
      </c>
      <c r="AC76" s="1820">
        <v>177.66666666666666</v>
      </c>
      <c r="AD76" s="1638"/>
      <c r="AE76" s="1639"/>
    </row>
    <row r="77" spans="1:64" s="1636" customFormat="1" ht="19.5" customHeight="1" outlineLevel="1" x14ac:dyDescent="0.2">
      <c r="A77" s="1973" t="s">
        <v>654</v>
      </c>
      <c r="B77" s="1802" t="s">
        <v>123</v>
      </c>
      <c r="C77" s="1626" t="s">
        <v>82</v>
      </c>
      <c r="D77" s="1802" t="s">
        <v>124</v>
      </c>
      <c r="E77" s="1626" t="s">
        <v>82</v>
      </c>
      <c r="F77" s="1802" t="s">
        <v>125</v>
      </c>
      <c r="G77" s="1626" t="s">
        <v>82</v>
      </c>
      <c r="H77" s="1802" t="s">
        <v>126</v>
      </c>
      <c r="I77" s="1626" t="s">
        <v>82</v>
      </c>
      <c r="J77" s="1802" t="s">
        <v>602</v>
      </c>
      <c r="K77" s="1626" t="s">
        <v>82</v>
      </c>
      <c r="L77" s="1802" t="s">
        <v>603</v>
      </c>
      <c r="M77" s="1626" t="s">
        <v>82</v>
      </c>
      <c r="N77" s="1629"/>
      <c r="O77" s="1629"/>
      <c r="P77" s="1640">
        <f t="shared" si="7"/>
        <v>4</v>
      </c>
      <c r="Q77" s="1821" t="s">
        <v>68</v>
      </c>
      <c r="R77" s="1688" t="s">
        <v>76</v>
      </c>
      <c r="S77" s="1643">
        <f>E75</f>
        <v>153</v>
      </c>
      <c r="T77" s="1643">
        <f>G78</f>
        <v>156</v>
      </c>
      <c r="U77" s="1643">
        <f>I83</f>
        <v>171</v>
      </c>
      <c r="V77" s="1978"/>
      <c r="W77" s="1979"/>
      <c r="X77" s="1643">
        <f t="shared" si="8"/>
        <v>480</v>
      </c>
      <c r="Y77" s="1816">
        <f t="shared" si="9"/>
        <v>160</v>
      </c>
      <c r="AA77" s="1817">
        <v>5</v>
      </c>
      <c r="AB77" s="1822" t="s">
        <v>11</v>
      </c>
      <c r="AC77" s="1820">
        <v>175.33333333333334</v>
      </c>
      <c r="AD77" s="1638"/>
      <c r="AE77" s="1639"/>
    </row>
    <row r="78" spans="1:64" s="1636" customFormat="1" ht="19.5" customHeight="1" outlineLevel="1" x14ac:dyDescent="0.2">
      <c r="A78" s="1973"/>
      <c r="B78" s="1684" t="str">
        <f>$Q$85</f>
        <v>Суровцев Александр</v>
      </c>
      <c r="C78" s="1809">
        <v>150</v>
      </c>
      <c r="D78" s="1684" t="str">
        <f>$Q$75</f>
        <v>Оловянникова Елена</v>
      </c>
      <c r="E78" s="1809">
        <v>133</v>
      </c>
      <c r="F78" s="1684" t="str">
        <f>$Q$77</f>
        <v>Постоенко Андрей</v>
      </c>
      <c r="G78" s="1809">
        <v>156</v>
      </c>
      <c r="H78" s="1684" t="str">
        <f>$Q$79</f>
        <v>Папанцева Юлия</v>
      </c>
      <c r="I78" s="1809">
        <v>179</v>
      </c>
      <c r="J78" s="1684" t="str">
        <f>$Q$81</f>
        <v>Эммерих Эдуард</v>
      </c>
      <c r="K78" s="1809">
        <v>186</v>
      </c>
      <c r="L78" s="1684" t="str">
        <f>$Q$83</f>
        <v>Ситников Алексей</v>
      </c>
      <c r="M78" s="1809">
        <v>207</v>
      </c>
      <c r="N78" s="1629"/>
      <c r="O78" s="1629"/>
      <c r="P78" s="1640">
        <f t="shared" si="7"/>
        <v>5</v>
      </c>
      <c r="Q78" s="1821" t="s">
        <v>25</v>
      </c>
      <c r="R78" s="1688" t="s">
        <v>73</v>
      </c>
      <c r="S78" s="1643">
        <f>G74</f>
        <v>170</v>
      </c>
      <c r="T78" s="1643">
        <f>I79</f>
        <v>198</v>
      </c>
      <c r="U78" s="1643">
        <f>K82</f>
        <v>150</v>
      </c>
      <c r="V78" s="1978"/>
      <c r="W78" s="1979"/>
      <c r="X78" s="1643">
        <f t="shared" si="8"/>
        <v>518</v>
      </c>
      <c r="Y78" s="1816">
        <f t="shared" si="9"/>
        <v>172.66666666666666</v>
      </c>
      <c r="AA78" s="1817">
        <v>6</v>
      </c>
      <c r="AB78" s="1823" t="s">
        <v>9</v>
      </c>
      <c r="AC78" s="1820">
        <v>174.33333333333334</v>
      </c>
      <c r="AD78" s="1638"/>
      <c r="AE78" s="1639"/>
    </row>
    <row r="79" spans="1:64" s="1636" customFormat="1" ht="19.5" customHeight="1" outlineLevel="1" x14ac:dyDescent="0.2">
      <c r="A79" s="1973"/>
      <c r="B79" s="1684" t="str">
        <f>$Q$84</f>
        <v>Пушкарев Александр</v>
      </c>
      <c r="C79" s="1809">
        <v>164</v>
      </c>
      <c r="D79" s="1684" t="str">
        <f>$Q$74</f>
        <v>Бородин Виталий</v>
      </c>
      <c r="E79" s="1809">
        <v>144</v>
      </c>
      <c r="F79" s="1684" t="str">
        <f>$Q$76</f>
        <v>Кравченко Оксана</v>
      </c>
      <c r="G79" s="1809">
        <v>142</v>
      </c>
      <c r="H79" s="1684" t="str">
        <f>$Q$78</f>
        <v>Гамов Евгений</v>
      </c>
      <c r="I79" s="1809">
        <v>198</v>
      </c>
      <c r="J79" s="1684" t="str">
        <f>$Q$80</f>
        <v>Шенцев Сергей</v>
      </c>
      <c r="K79" s="1809">
        <v>137</v>
      </c>
      <c r="L79" s="1684" t="str">
        <f>$Q$82</f>
        <v>Чуруксаева Люда</v>
      </c>
      <c r="M79" s="1809">
        <v>202</v>
      </c>
      <c r="N79" s="1629"/>
      <c r="O79" s="1629"/>
      <c r="P79" s="1640">
        <f t="shared" si="7"/>
        <v>6</v>
      </c>
      <c r="Q79" s="1815" t="s">
        <v>36</v>
      </c>
      <c r="R79" s="1688" t="s">
        <v>77</v>
      </c>
      <c r="S79" s="1643">
        <f>G75</f>
        <v>162</v>
      </c>
      <c r="T79" s="1643">
        <f>I78</f>
        <v>179</v>
      </c>
      <c r="U79" s="1643">
        <f>K83</f>
        <v>136</v>
      </c>
      <c r="V79" s="1978"/>
      <c r="W79" s="1979"/>
      <c r="X79" s="1643">
        <f t="shared" si="8"/>
        <v>477</v>
      </c>
      <c r="Y79" s="1816">
        <f t="shared" si="9"/>
        <v>159</v>
      </c>
      <c r="AA79" s="1824">
        <v>7</v>
      </c>
      <c r="AB79" s="1825" t="s">
        <v>25</v>
      </c>
      <c r="AC79" s="1826">
        <v>172.66666666666666</v>
      </c>
      <c r="AD79" s="1638"/>
      <c r="AE79" s="1639"/>
    </row>
    <row r="80" spans="1:64" s="1636" customFormat="1" ht="19.5" customHeight="1" outlineLevel="1" x14ac:dyDescent="0.2">
      <c r="A80" s="1532"/>
      <c r="B80" s="1503"/>
      <c r="C80" s="1468"/>
      <c r="D80" s="1503"/>
      <c r="E80" s="1468"/>
      <c r="F80" s="1503"/>
      <c r="G80" s="1468"/>
      <c r="H80" s="1503"/>
      <c r="I80" s="1468"/>
      <c r="J80" s="1503"/>
      <c r="K80" s="1468"/>
      <c r="L80" s="1503"/>
      <c r="M80" s="1468"/>
      <c r="N80" s="1629"/>
      <c r="O80" s="1629"/>
      <c r="P80" s="1640">
        <f t="shared" si="7"/>
        <v>7</v>
      </c>
      <c r="Q80" s="1821" t="s">
        <v>11</v>
      </c>
      <c r="R80" s="1688" t="s">
        <v>74</v>
      </c>
      <c r="S80" s="1643">
        <f>I74</f>
        <v>189</v>
      </c>
      <c r="T80" s="1643">
        <f>K79</f>
        <v>137</v>
      </c>
      <c r="U80" s="1643">
        <f>M82</f>
        <v>200</v>
      </c>
      <c r="V80" s="1978"/>
      <c r="W80" s="1979"/>
      <c r="X80" s="1643">
        <f t="shared" si="8"/>
        <v>526</v>
      </c>
      <c r="Y80" s="1816">
        <f t="shared" si="9"/>
        <v>175.33333333333334</v>
      </c>
      <c r="AA80" s="1827">
        <v>8</v>
      </c>
      <c r="AB80" s="1828" t="s">
        <v>68</v>
      </c>
      <c r="AC80" s="1826">
        <v>160</v>
      </c>
      <c r="AD80" s="1638"/>
      <c r="AE80" s="1639"/>
    </row>
    <row r="81" spans="1:29" ht="19.5" customHeight="1" outlineLevel="1" x14ac:dyDescent="0.2">
      <c r="A81" s="1973" t="s">
        <v>655</v>
      </c>
      <c r="B81" s="1802" t="s">
        <v>123</v>
      </c>
      <c r="C81" s="1626" t="s">
        <v>82</v>
      </c>
      <c r="D81" s="1802" t="s">
        <v>124</v>
      </c>
      <c r="E81" s="1626" t="s">
        <v>82</v>
      </c>
      <c r="F81" s="1802" t="s">
        <v>125</v>
      </c>
      <c r="G81" s="1626" t="s">
        <v>82</v>
      </c>
      <c r="H81" s="1802" t="s">
        <v>126</v>
      </c>
      <c r="I81" s="1626" t="s">
        <v>82</v>
      </c>
      <c r="J81" s="1802" t="s">
        <v>602</v>
      </c>
      <c r="K81" s="1626" t="s">
        <v>82</v>
      </c>
      <c r="L81" s="1802" t="s">
        <v>603</v>
      </c>
      <c r="M81" s="1626" t="s">
        <v>82</v>
      </c>
      <c r="P81" s="1640">
        <f t="shared" si="7"/>
        <v>8</v>
      </c>
      <c r="Q81" s="1821" t="s">
        <v>39</v>
      </c>
      <c r="R81" s="1688" t="s">
        <v>78</v>
      </c>
      <c r="S81" s="1643">
        <f>I75</f>
        <v>169</v>
      </c>
      <c r="T81" s="1643">
        <f>K78</f>
        <v>186</v>
      </c>
      <c r="U81" s="1643">
        <f>M83</f>
        <v>226</v>
      </c>
      <c r="V81" s="1978"/>
      <c r="W81" s="1979"/>
      <c r="X81" s="1643">
        <f t="shared" si="8"/>
        <v>581</v>
      </c>
      <c r="Y81" s="1816">
        <f t="shared" si="9"/>
        <v>193.66666666666666</v>
      </c>
      <c r="Z81" s="1666"/>
      <c r="AA81" s="1829">
        <v>9</v>
      </c>
      <c r="AB81" s="1830" t="s">
        <v>36</v>
      </c>
      <c r="AC81" s="1831">
        <v>159</v>
      </c>
    </row>
    <row r="82" spans="1:29" ht="19.5" customHeight="1" outlineLevel="1" x14ac:dyDescent="0.2">
      <c r="A82" s="1973"/>
      <c r="B82" s="1684" t="str">
        <f>$Q$82</f>
        <v>Чуруксаева Люда</v>
      </c>
      <c r="C82" s="1809">
        <v>202</v>
      </c>
      <c r="D82" s="1684" t="str">
        <f>$Q$84</f>
        <v>Пушкарев Александр</v>
      </c>
      <c r="E82" s="1809">
        <v>178</v>
      </c>
      <c r="F82" s="1684" t="str">
        <f>$Q$74</f>
        <v>Бородин Виталий</v>
      </c>
      <c r="G82" s="1809">
        <v>169</v>
      </c>
      <c r="H82" s="1684" t="str">
        <f>$Q$76</f>
        <v>Кравченко Оксана</v>
      </c>
      <c r="I82" s="1809">
        <v>121</v>
      </c>
      <c r="J82" s="1684" t="str">
        <f>$Q$78</f>
        <v>Гамов Евгений</v>
      </c>
      <c r="K82" s="1809">
        <v>150</v>
      </c>
      <c r="L82" s="1684" t="str">
        <f>$Q$80</f>
        <v>Шенцев Сергей</v>
      </c>
      <c r="M82" s="1809">
        <v>200</v>
      </c>
      <c r="P82" s="1640">
        <f t="shared" si="7"/>
        <v>9</v>
      </c>
      <c r="Q82" s="1815" t="s">
        <v>668</v>
      </c>
      <c r="R82" s="1688" t="s">
        <v>656</v>
      </c>
      <c r="S82" s="1643">
        <f>K74</f>
        <v>179</v>
      </c>
      <c r="T82" s="1643">
        <f>M79</f>
        <v>202</v>
      </c>
      <c r="U82" s="1643">
        <f>C82</f>
        <v>202</v>
      </c>
      <c r="V82" s="1978"/>
      <c r="W82" s="1979"/>
      <c r="X82" s="1643">
        <f t="shared" si="8"/>
        <v>583</v>
      </c>
      <c r="Y82" s="1816">
        <f t="shared" si="9"/>
        <v>194.33333333333334</v>
      </c>
      <c r="AA82" s="1832">
        <v>10</v>
      </c>
      <c r="AB82" s="1833" t="s">
        <v>96</v>
      </c>
      <c r="AC82" s="1834">
        <v>148</v>
      </c>
    </row>
    <row r="83" spans="1:29" ht="19.5" customHeight="1" outlineLevel="1" x14ac:dyDescent="0.2">
      <c r="A83" s="1973"/>
      <c r="B83" s="1684" t="str">
        <f>$Q$83</f>
        <v>Ситников Алексей</v>
      </c>
      <c r="C83" s="1809">
        <v>171</v>
      </c>
      <c r="D83" s="1684" t="str">
        <f>$Q$85</f>
        <v>Суровцев Александр</v>
      </c>
      <c r="E83" s="1809">
        <v>137</v>
      </c>
      <c r="F83" s="1684" t="str">
        <f>$Q$75</f>
        <v>Оловянникова Елена</v>
      </c>
      <c r="G83" s="1809">
        <v>197</v>
      </c>
      <c r="H83" s="1684" t="str">
        <f>$Q$77</f>
        <v>Постоенко Андрей</v>
      </c>
      <c r="I83" s="1809">
        <v>171</v>
      </c>
      <c r="J83" s="1684" t="str">
        <f>$Q$79</f>
        <v>Папанцева Юлия</v>
      </c>
      <c r="K83" s="1809">
        <v>136</v>
      </c>
      <c r="L83" s="1684" t="str">
        <f>$Q$81</f>
        <v>Эммерих Эдуард</v>
      </c>
      <c r="M83" s="1809">
        <v>226</v>
      </c>
      <c r="P83" s="1640">
        <f t="shared" si="7"/>
        <v>10</v>
      </c>
      <c r="Q83" s="1821" t="s">
        <v>34</v>
      </c>
      <c r="R83" s="1688" t="s">
        <v>657</v>
      </c>
      <c r="S83" s="1643">
        <f>K75</f>
        <v>157</v>
      </c>
      <c r="T83" s="1643">
        <f>M78</f>
        <v>207</v>
      </c>
      <c r="U83" s="1643">
        <f>C83</f>
        <v>171</v>
      </c>
      <c r="V83" s="1978"/>
      <c r="W83" s="1979"/>
      <c r="X83" s="1643">
        <f t="shared" si="8"/>
        <v>535</v>
      </c>
      <c r="Y83" s="1816">
        <f t="shared" si="9"/>
        <v>178.33333333333334</v>
      </c>
      <c r="AA83" s="1824">
        <v>11</v>
      </c>
      <c r="AB83" s="1833" t="s">
        <v>583</v>
      </c>
      <c r="AC83" s="1826">
        <v>146</v>
      </c>
    </row>
    <row r="84" spans="1:29" ht="19.5" customHeight="1" thickBot="1" x14ac:dyDescent="0.25">
      <c r="P84" s="1640">
        <f t="shared" si="7"/>
        <v>11</v>
      </c>
      <c r="Q84" s="1821" t="s">
        <v>12</v>
      </c>
      <c r="R84" s="1688" t="s">
        <v>658</v>
      </c>
      <c r="S84" s="1643">
        <f>M74</f>
        <v>191</v>
      </c>
      <c r="T84" s="1643">
        <f>C79</f>
        <v>164</v>
      </c>
      <c r="U84" s="1643">
        <f>E82</f>
        <v>178</v>
      </c>
      <c r="V84" s="1978"/>
      <c r="W84" s="1979"/>
      <c r="X84" s="1643">
        <f t="shared" si="8"/>
        <v>533</v>
      </c>
      <c r="Y84" s="1816">
        <f t="shared" si="9"/>
        <v>177.66666666666666</v>
      </c>
      <c r="AA84" s="1827">
        <v>12</v>
      </c>
      <c r="AB84" s="1835" t="s">
        <v>14</v>
      </c>
      <c r="AC84" s="1836">
        <v>134.66666666666666</v>
      </c>
    </row>
    <row r="85" spans="1:29" ht="19.5" customHeight="1" thickBot="1" x14ac:dyDescent="0.25">
      <c r="B85" s="1837"/>
      <c r="C85" s="1838"/>
      <c r="D85" s="1837"/>
      <c r="E85" s="1838"/>
      <c r="F85" s="1837"/>
      <c r="G85" s="1838"/>
      <c r="H85" s="1837"/>
      <c r="I85" s="1838"/>
      <c r="J85" s="1838"/>
      <c r="K85" s="1838"/>
      <c r="L85" s="1838"/>
      <c r="M85" s="1838"/>
      <c r="N85" s="1839"/>
      <c r="O85" s="1838"/>
      <c r="P85" s="1840">
        <f t="shared" si="7"/>
        <v>12</v>
      </c>
      <c r="Q85" s="1841" t="s">
        <v>96</v>
      </c>
      <c r="R85" s="1842" t="s">
        <v>659</v>
      </c>
      <c r="S85" s="1843">
        <f>M75</f>
        <v>157</v>
      </c>
      <c r="T85" s="1843">
        <f>C78</f>
        <v>150</v>
      </c>
      <c r="U85" s="1843">
        <f>E83</f>
        <v>137</v>
      </c>
      <c r="V85" s="1980"/>
      <c r="W85" s="1981"/>
      <c r="X85" s="1843">
        <f t="shared" si="8"/>
        <v>444</v>
      </c>
      <c r="Y85" s="1844">
        <f t="shared" si="9"/>
        <v>148</v>
      </c>
      <c r="AA85" s="1845"/>
    </row>
    <row r="86" spans="1:29" ht="15.75" thickTop="1" x14ac:dyDescent="0.2">
      <c r="A86" s="1846"/>
    </row>
    <row r="88" spans="1:29" x14ac:dyDescent="0.2">
      <c r="AB88" s="1847"/>
    </row>
  </sheetData>
  <mergeCells count="38">
    <mergeCell ref="A1:AC1"/>
    <mergeCell ref="A2:AC2"/>
    <mergeCell ref="A5:M5"/>
    <mergeCell ref="P5:P6"/>
    <mergeCell ref="Q5:X5"/>
    <mergeCell ref="Y5:Y6"/>
    <mergeCell ref="A6:A8"/>
    <mergeCell ref="A10:A12"/>
    <mergeCell ref="A14:A16"/>
    <mergeCell ref="A19:M19"/>
    <mergeCell ref="A20:A22"/>
    <mergeCell ref="P21:P22"/>
    <mergeCell ref="A51:A54"/>
    <mergeCell ref="Y21:Y22"/>
    <mergeCell ref="A24:A26"/>
    <mergeCell ref="A28:A30"/>
    <mergeCell ref="A33:M33"/>
    <mergeCell ref="A34:A36"/>
    <mergeCell ref="A37:A39"/>
    <mergeCell ref="Q21:X21"/>
    <mergeCell ref="A45:M45"/>
    <mergeCell ref="P45:P46"/>
    <mergeCell ref="Q45:X45"/>
    <mergeCell ref="Y45:Y46"/>
    <mergeCell ref="A46:A49"/>
    <mergeCell ref="A56:A59"/>
    <mergeCell ref="A61:M61"/>
    <mergeCell ref="A62:A64"/>
    <mergeCell ref="A65:A67"/>
    <mergeCell ref="A72:M72"/>
    <mergeCell ref="Q72:X72"/>
    <mergeCell ref="Y72:Y73"/>
    <mergeCell ref="A73:A75"/>
    <mergeCell ref="V73:W73"/>
    <mergeCell ref="V74:W85"/>
    <mergeCell ref="A77:A79"/>
    <mergeCell ref="A81:A83"/>
    <mergeCell ref="P72:P73"/>
  </mergeCells>
  <conditionalFormatting sqref="Y41 R74:V74 X74:Y85 R75:U85 R7:Y19 R23:Y34 R47:Y68">
    <cfRule type="cellIs" dxfId="99" priority="7" stopIfTrue="1" operator="lessThanOrEqual">
      <formula>0</formula>
    </cfRule>
  </conditionalFormatting>
  <conditionalFormatting sqref="C57:C59 I57:I59 G57:G59 K57:K59 M57:M59 E57:E59 C63:C64 E63:E64 G63:G64 I63:I64 K63:K64 M63:O64 C47:C49 I47:I49 G47:G49 E47:E49 K47:K49 M47:N49 A55:N55 N53:N54 N56 C52:C54 I52:I54 G52:G54 E52:E54 K52:K54 M52:M54 P36:Y40 N7:N8 N12:N14 N20:N21 N24:N25 N30:N31 O31 N65:O68 Z63:Z68 C40 E40 G40 I40 K40 M40 C66:C68 E66:E68 G66:G68 I66:I68 K66:K68 M66:M68 K82:K83 I78:I79 E82:E83 C78:C79 C74:C75 I74:I75 G74:G75 E74:E75 K74:K75 M74:N75 G78:G79 E78:E79 I82:I83 G82:G83 M82:M83 K78:K79 C82:C83 M78:M79">
    <cfRule type="cellIs" dxfId="98" priority="6" stopIfTrue="1" operator="greaterThanOrEqual">
      <formula>200</formula>
    </cfRule>
  </conditionalFormatting>
  <conditionalFormatting sqref="N62:O68 N73:N75 A72 Z62:Z68">
    <cfRule type="containsText" dxfId="97" priority="4" stopIfTrue="1" operator="containsText" text="Оксана">
      <formula>NOT(ISERROR(SEARCH("Оксана",A62)))</formula>
    </cfRule>
    <cfRule type="containsText" dxfId="96" priority="5" stopIfTrue="1" operator="containsText" text="Людмила">
      <formula>NOT(ISERROR(SEARCH("Людмила",A62)))</formula>
    </cfRule>
  </conditionalFormatting>
  <conditionalFormatting sqref="N63:O68 N74:N75 Z63:Z68">
    <cfRule type="containsText" dxfId="95" priority="3" stopIfTrue="1" operator="containsText" text="Ольга">
      <formula>NOT(ISERROR(SEARCH("Ольга",N63)))</formula>
    </cfRule>
  </conditionalFormatting>
  <conditionalFormatting sqref="S75:U85 S74:V74 S7:V19 S23:V34 S47:V68">
    <cfRule type="cellIs" dxfId="94" priority="2" stopIfTrue="1" operator="greaterThanOrEqual">
      <formula>200</formula>
    </cfRule>
  </conditionalFormatting>
  <conditionalFormatting sqref="C35:C36 E35:E36 G35:G36 I35:I36 K35:K36 M35:M36 C7:C8 I7:I8 G7:G8 E7:E8 K7:K8 M7:M8 A13:M13 C11:C12 I11:I12 G11:G12 E11:E12 K11:K12 M11:M12 C15:C17 I15:I17 G15:G17 K15:K17 M15:M17 K29:K30 I25:I26 E15:E17 E29:E30 C25:C26 C21:C22 I21:I22 G21:G22 E21:E22 K21:K22 M21:M22 G25:G26 E25:E26 I29:I30 G29:G30 M29:M30 K25:K26 C29:C30 M25:M26 C38:C39 E38:E39 G38:G39 I38:I39 K38:K39 M38:M39">
    <cfRule type="cellIs" dxfId="93" priority="1" stopIfTrue="1" operator="greaterThanOrEqual">
      <formula>200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C2:Y92"/>
  <sheetViews>
    <sheetView topLeftCell="A4" workbookViewId="0">
      <selection activeCell="N45" sqref="N45"/>
    </sheetView>
  </sheetViews>
  <sheetFormatPr defaultRowHeight="12.75" x14ac:dyDescent="0.2"/>
  <cols>
    <col min="1" max="2" width="9.140625" style="1099"/>
    <col min="3" max="3" width="8.7109375" style="1099" customWidth="1"/>
    <col min="4" max="4" width="32.7109375" style="1099" customWidth="1"/>
    <col min="5" max="6" width="11.7109375" style="1099" customWidth="1"/>
    <col min="7" max="10" width="9.7109375" style="1099" customWidth="1"/>
    <col min="11" max="11" width="8.7109375" style="1099" customWidth="1"/>
    <col min="12" max="15" width="12.7109375" style="1099" customWidth="1"/>
    <col min="16" max="16384" width="9.140625" style="1099"/>
  </cols>
  <sheetData>
    <row r="2" spans="3:25" s="1093" customFormat="1" ht="24.95" customHeight="1" x14ac:dyDescent="0.2">
      <c r="C2" s="1872" t="s">
        <v>476</v>
      </c>
      <c r="D2" s="1872"/>
      <c r="E2" s="1872"/>
      <c r="F2" s="1872"/>
      <c r="G2" s="1872"/>
      <c r="H2" s="1872"/>
      <c r="I2" s="1872"/>
      <c r="J2" s="1872"/>
      <c r="K2" s="1872"/>
      <c r="L2" s="1872"/>
      <c r="M2" s="1872"/>
      <c r="N2" s="1872"/>
      <c r="O2" s="1872"/>
    </row>
    <row r="3" spans="3:25" s="1093" customFormat="1" ht="24.95" customHeight="1" x14ac:dyDescent="0.2">
      <c r="C3" s="1873" t="s">
        <v>578</v>
      </c>
      <c r="D3" s="1873"/>
      <c r="E3" s="1873"/>
      <c r="F3" s="1873"/>
      <c r="G3" s="1873"/>
      <c r="H3" s="1873"/>
      <c r="I3" s="1873"/>
      <c r="J3" s="1873"/>
      <c r="K3" s="1873"/>
      <c r="L3" s="1873"/>
      <c r="M3" s="1873"/>
      <c r="N3" s="1873"/>
      <c r="O3" s="1873"/>
    </row>
    <row r="4" spans="3:25" s="1093" customFormat="1" ht="24.95" customHeight="1" x14ac:dyDescent="0.2">
      <c r="C4" s="1874" t="s">
        <v>483</v>
      </c>
      <c r="D4" s="1874"/>
      <c r="E4" s="1874"/>
      <c r="F4" s="1874"/>
      <c r="G4" s="1874"/>
      <c r="H4" s="1874"/>
      <c r="I4" s="1874"/>
      <c r="J4" s="1874"/>
      <c r="K4" s="1874"/>
      <c r="L4" s="1874"/>
      <c r="M4" s="1874"/>
      <c r="N4" s="1874"/>
      <c r="O4" s="1874"/>
      <c r="P4" s="1094"/>
      <c r="T4" s="1095"/>
    </row>
    <row r="5" spans="3:25" ht="18.75" customHeight="1" x14ac:dyDescent="0.2">
      <c r="C5" s="1096"/>
      <c r="D5" s="1096"/>
      <c r="E5" s="1096"/>
      <c r="F5" s="1096"/>
      <c r="G5" s="1096"/>
      <c r="H5" s="1096"/>
      <c r="I5" s="1096"/>
      <c r="J5" s="1096"/>
      <c r="K5" s="1096"/>
      <c r="L5" s="1096"/>
      <c r="M5" s="1096"/>
      <c r="N5" s="1096"/>
      <c r="O5" s="1097"/>
      <c r="P5" s="1098"/>
      <c r="T5" s="1100"/>
    </row>
    <row r="6" spans="3:25" ht="19.5" customHeight="1" thickBot="1" x14ac:dyDescent="0.25">
      <c r="C6" s="1875" t="s">
        <v>531</v>
      </c>
      <c r="D6" s="1875"/>
      <c r="E6" s="1096"/>
      <c r="F6" s="1096"/>
      <c r="G6" s="1096"/>
      <c r="H6" s="1096"/>
      <c r="I6" s="1096"/>
      <c r="J6" s="1096"/>
      <c r="K6" s="1096"/>
      <c r="L6" s="1096"/>
      <c r="M6" s="1096"/>
      <c r="N6" s="1096"/>
      <c r="O6" s="1097"/>
      <c r="P6" s="1098"/>
      <c r="T6" s="1100"/>
    </row>
    <row r="7" spans="3:25" ht="19.5" customHeight="1" x14ac:dyDescent="0.2">
      <c r="C7" s="1861" t="s">
        <v>5</v>
      </c>
      <c r="D7" s="1863" t="s">
        <v>479</v>
      </c>
      <c r="E7" s="1853" t="s">
        <v>560</v>
      </c>
      <c r="F7" s="1865" t="s">
        <v>559</v>
      </c>
      <c r="G7" s="1867" t="s">
        <v>7</v>
      </c>
      <c r="H7" s="1868"/>
      <c r="I7" s="1868"/>
      <c r="J7" s="1869"/>
      <c r="K7" s="1853" t="s">
        <v>534</v>
      </c>
      <c r="L7" s="1855" t="s">
        <v>537</v>
      </c>
      <c r="M7" s="1855" t="s">
        <v>535</v>
      </c>
      <c r="N7" s="1857" t="s">
        <v>536</v>
      </c>
      <c r="O7" s="1859" t="s">
        <v>538</v>
      </c>
      <c r="P7" s="1098"/>
      <c r="T7" s="1100"/>
    </row>
    <row r="8" spans="3:25" ht="80.099999999999994" customHeight="1" thickBot="1" x14ac:dyDescent="0.25">
      <c r="C8" s="1862"/>
      <c r="D8" s="1864"/>
      <c r="E8" s="1854"/>
      <c r="F8" s="1866"/>
      <c r="G8" s="1192" t="s">
        <v>1</v>
      </c>
      <c r="H8" s="1193" t="s">
        <v>2</v>
      </c>
      <c r="I8" s="1193" t="s">
        <v>3</v>
      </c>
      <c r="J8" s="1194" t="s">
        <v>6</v>
      </c>
      <c r="K8" s="1854"/>
      <c r="L8" s="1856"/>
      <c r="M8" s="1856"/>
      <c r="N8" s="1858"/>
      <c r="O8" s="1860"/>
      <c r="P8" s="1101"/>
      <c r="T8" s="1100"/>
    </row>
    <row r="9" spans="3:25" s="1112" customFormat="1" ht="21.95" customHeight="1" x14ac:dyDescent="0.2">
      <c r="C9" s="1102">
        <v>1</v>
      </c>
      <c r="D9" s="1103" t="s">
        <v>25</v>
      </c>
      <c r="E9" s="1104">
        <v>5</v>
      </c>
      <c r="F9" s="1105">
        <v>1</v>
      </c>
      <c r="G9" s="1106">
        <v>225</v>
      </c>
      <c r="H9" s="1107">
        <v>207</v>
      </c>
      <c r="I9" s="1107">
        <v>208</v>
      </c>
      <c r="J9" s="1108">
        <v>150</v>
      </c>
      <c r="K9" s="1109">
        <v>3</v>
      </c>
      <c r="L9" s="991">
        <f t="shared" ref="L9:L22" si="0">SUM(G9:J9)-MIN(G9:J9)</f>
        <v>640</v>
      </c>
      <c r="M9" s="990">
        <f t="shared" ref="M9:M22" si="1">MAX(G9:J9)</f>
        <v>225</v>
      </c>
      <c r="N9" s="1110">
        <f t="shared" ref="N9:N22" si="2">ROUND(L9/3,1)</f>
        <v>213.3</v>
      </c>
      <c r="O9" s="1111">
        <f t="shared" ref="O9:O22" si="3">L9/10+K9</f>
        <v>67</v>
      </c>
      <c r="P9" s="1306"/>
      <c r="T9" s="1113"/>
    </row>
    <row r="10" spans="3:25" s="1112" customFormat="1" ht="21.95" customHeight="1" x14ac:dyDescent="0.2">
      <c r="C10" s="1195">
        <v>2</v>
      </c>
      <c r="D10" s="1196" t="s">
        <v>13</v>
      </c>
      <c r="E10" s="1197">
        <v>2</v>
      </c>
      <c r="F10" s="1198">
        <v>2</v>
      </c>
      <c r="G10" s="1199">
        <v>175</v>
      </c>
      <c r="H10" s="1200">
        <v>164</v>
      </c>
      <c r="I10" s="1201">
        <v>224</v>
      </c>
      <c r="J10" s="1202">
        <v>172</v>
      </c>
      <c r="K10" s="1203"/>
      <c r="L10" s="1204">
        <f t="shared" si="0"/>
        <v>571</v>
      </c>
      <c r="M10" s="1205">
        <f t="shared" si="1"/>
        <v>224</v>
      </c>
      <c r="N10" s="1206">
        <f t="shared" si="2"/>
        <v>190.3</v>
      </c>
      <c r="O10" s="1207">
        <f t="shared" si="3"/>
        <v>57.1</v>
      </c>
      <c r="P10" s="1306"/>
      <c r="V10" s="1113"/>
      <c r="W10" s="1113"/>
      <c r="X10" s="1113"/>
    </row>
    <row r="11" spans="3:25" s="1112" customFormat="1" ht="21.95" customHeight="1" x14ac:dyDescent="0.2">
      <c r="C11" s="1114">
        <v>3</v>
      </c>
      <c r="D11" s="1115" t="s">
        <v>47</v>
      </c>
      <c r="E11" s="1104">
        <v>1</v>
      </c>
      <c r="F11" s="1105">
        <v>2</v>
      </c>
      <c r="G11" s="1106">
        <v>183</v>
      </c>
      <c r="H11" s="1107">
        <v>166</v>
      </c>
      <c r="I11" s="1107">
        <v>202</v>
      </c>
      <c r="J11" s="1108">
        <v>169</v>
      </c>
      <c r="K11" s="1122"/>
      <c r="L11" s="1123">
        <f t="shared" si="0"/>
        <v>554</v>
      </c>
      <c r="M11" s="1124">
        <f t="shared" si="1"/>
        <v>202</v>
      </c>
      <c r="N11" s="1125">
        <f t="shared" si="2"/>
        <v>184.7</v>
      </c>
      <c r="O11" s="1111">
        <f t="shared" si="3"/>
        <v>55.4</v>
      </c>
      <c r="P11" s="1306"/>
      <c r="T11" s="1113"/>
      <c r="U11" s="1113"/>
      <c r="V11" s="1113"/>
      <c r="W11" s="1113"/>
      <c r="X11" s="1113"/>
    </row>
    <row r="12" spans="3:25" s="1112" customFormat="1" ht="21.95" customHeight="1" x14ac:dyDescent="0.2">
      <c r="C12" s="1195">
        <v>4</v>
      </c>
      <c r="D12" s="1196" t="s">
        <v>472</v>
      </c>
      <c r="E12" s="1208">
        <v>5</v>
      </c>
      <c r="F12" s="1209">
        <v>2</v>
      </c>
      <c r="G12" s="1210">
        <v>170</v>
      </c>
      <c r="H12" s="1211">
        <v>167</v>
      </c>
      <c r="I12" s="1212">
        <v>183</v>
      </c>
      <c r="J12" s="1213">
        <v>182</v>
      </c>
      <c r="K12" s="1203"/>
      <c r="L12" s="1204">
        <f t="shared" si="0"/>
        <v>535</v>
      </c>
      <c r="M12" s="1205">
        <f t="shared" si="1"/>
        <v>183</v>
      </c>
      <c r="N12" s="1206">
        <f t="shared" si="2"/>
        <v>178.3</v>
      </c>
      <c r="O12" s="1207">
        <f t="shared" si="3"/>
        <v>53.5</v>
      </c>
      <c r="P12" s="1306"/>
      <c r="T12" s="1113"/>
      <c r="U12" s="1113"/>
    </row>
    <row r="13" spans="3:25" s="1112" customFormat="1" ht="21.95" customHeight="1" x14ac:dyDescent="0.2">
      <c r="C13" s="1114">
        <v>5</v>
      </c>
      <c r="D13" s="1115" t="s">
        <v>481</v>
      </c>
      <c r="E13" s="1104">
        <v>6</v>
      </c>
      <c r="F13" s="1105">
        <v>2</v>
      </c>
      <c r="G13" s="1106">
        <v>161</v>
      </c>
      <c r="H13" s="1107">
        <v>201</v>
      </c>
      <c r="I13" s="1107">
        <v>157</v>
      </c>
      <c r="J13" s="1108">
        <v>162</v>
      </c>
      <c r="K13" s="1122"/>
      <c r="L13" s="1123">
        <f t="shared" si="0"/>
        <v>524</v>
      </c>
      <c r="M13" s="1124">
        <f t="shared" si="1"/>
        <v>201</v>
      </c>
      <c r="N13" s="1125">
        <f t="shared" si="2"/>
        <v>174.7</v>
      </c>
      <c r="O13" s="1111">
        <f t="shared" si="3"/>
        <v>52.4</v>
      </c>
      <c r="P13" s="1306"/>
      <c r="T13" s="1113"/>
      <c r="U13" s="1113"/>
    </row>
    <row r="14" spans="3:25" s="1112" customFormat="1" ht="21.95" customHeight="1" x14ac:dyDescent="0.2">
      <c r="C14" s="1195">
        <v>6</v>
      </c>
      <c r="D14" s="1196" t="s">
        <v>477</v>
      </c>
      <c r="E14" s="1208">
        <v>3</v>
      </c>
      <c r="F14" s="1209">
        <v>1</v>
      </c>
      <c r="G14" s="1210">
        <v>130</v>
      </c>
      <c r="H14" s="1211">
        <v>190</v>
      </c>
      <c r="I14" s="1211">
        <v>140</v>
      </c>
      <c r="J14" s="1213">
        <v>157</v>
      </c>
      <c r="K14" s="1203"/>
      <c r="L14" s="1204">
        <f t="shared" si="0"/>
        <v>487</v>
      </c>
      <c r="M14" s="1205">
        <f t="shared" si="1"/>
        <v>190</v>
      </c>
      <c r="N14" s="1206">
        <f t="shared" si="2"/>
        <v>162.30000000000001</v>
      </c>
      <c r="O14" s="1207">
        <f t="shared" si="3"/>
        <v>48.7</v>
      </c>
      <c r="P14" s="1306"/>
      <c r="T14" s="1113"/>
      <c r="U14" s="1113"/>
    </row>
    <row r="15" spans="3:25" s="1112" customFormat="1" ht="21.95" customHeight="1" x14ac:dyDescent="0.2">
      <c r="C15" s="1114">
        <v>7</v>
      </c>
      <c r="D15" s="1127" t="s">
        <v>11</v>
      </c>
      <c r="E15" s="1104">
        <v>6</v>
      </c>
      <c r="F15" s="1105">
        <v>1</v>
      </c>
      <c r="G15" s="1106">
        <v>174</v>
      </c>
      <c r="H15" s="1107">
        <v>169</v>
      </c>
      <c r="I15" s="1107">
        <v>126</v>
      </c>
      <c r="J15" s="1108">
        <v>143</v>
      </c>
      <c r="K15" s="1122"/>
      <c r="L15" s="1123">
        <f t="shared" si="0"/>
        <v>486</v>
      </c>
      <c r="M15" s="1124">
        <f t="shared" si="1"/>
        <v>174</v>
      </c>
      <c r="N15" s="1125">
        <f t="shared" si="2"/>
        <v>162</v>
      </c>
      <c r="O15" s="1111">
        <f t="shared" si="3"/>
        <v>48.6</v>
      </c>
      <c r="P15" s="1306"/>
      <c r="T15" s="1113"/>
      <c r="W15" s="1113"/>
      <c r="X15" s="1113"/>
      <c r="Y15" s="1113"/>
    </row>
    <row r="16" spans="3:25" s="1112" customFormat="1" ht="21.95" customHeight="1" x14ac:dyDescent="0.2">
      <c r="C16" s="1195">
        <v>8</v>
      </c>
      <c r="D16" s="1196" t="s">
        <v>34</v>
      </c>
      <c r="E16" s="1208">
        <v>4</v>
      </c>
      <c r="F16" s="1209">
        <v>1</v>
      </c>
      <c r="G16" s="1210">
        <v>161</v>
      </c>
      <c r="H16" s="1211">
        <v>167</v>
      </c>
      <c r="I16" s="1212">
        <v>130</v>
      </c>
      <c r="J16" s="1213">
        <v>157</v>
      </c>
      <c r="K16" s="1203"/>
      <c r="L16" s="1204">
        <f t="shared" si="0"/>
        <v>485</v>
      </c>
      <c r="M16" s="1205">
        <f t="shared" si="1"/>
        <v>167</v>
      </c>
      <c r="N16" s="1206">
        <f t="shared" si="2"/>
        <v>161.69999999999999</v>
      </c>
      <c r="O16" s="1207">
        <f t="shared" si="3"/>
        <v>48.5</v>
      </c>
      <c r="P16" s="1306"/>
      <c r="T16" s="1113"/>
      <c r="U16" s="1113"/>
    </row>
    <row r="17" spans="3:25" s="1112" customFormat="1" ht="21.95" customHeight="1" x14ac:dyDescent="0.2">
      <c r="C17" s="1114">
        <v>9</v>
      </c>
      <c r="D17" s="1115" t="s">
        <v>65</v>
      </c>
      <c r="E17" s="1104">
        <v>2</v>
      </c>
      <c r="F17" s="1105">
        <v>1</v>
      </c>
      <c r="G17" s="1106">
        <v>157</v>
      </c>
      <c r="H17" s="1107">
        <v>168</v>
      </c>
      <c r="I17" s="1107">
        <v>157</v>
      </c>
      <c r="J17" s="1108">
        <v>146</v>
      </c>
      <c r="K17" s="1122"/>
      <c r="L17" s="1123">
        <f t="shared" si="0"/>
        <v>482</v>
      </c>
      <c r="M17" s="1124">
        <f t="shared" si="1"/>
        <v>168</v>
      </c>
      <c r="N17" s="1125">
        <f t="shared" si="2"/>
        <v>160.69999999999999</v>
      </c>
      <c r="O17" s="1111">
        <f t="shared" si="3"/>
        <v>48.2</v>
      </c>
      <c r="P17" s="1306"/>
      <c r="T17" s="1113"/>
    </row>
    <row r="18" spans="3:25" s="1112" customFormat="1" ht="21.95" customHeight="1" x14ac:dyDescent="0.2">
      <c r="C18" s="1195">
        <v>10</v>
      </c>
      <c r="D18" s="1214" t="s">
        <v>67</v>
      </c>
      <c r="E18" s="1208">
        <v>3</v>
      </c>
      <c r="F18" s="1209">
        <v>1</v>
      </c>
      <c r="G18" s="1210">
        <v>122</v>
      </c>
      <c r="H18" s="1211">
        <v>183</v>
      </c>
      <c r="I18" s="1211">
        <v>134</v>
      </c>
      <c r="J18" s="1213">
        <v>158</v>
      </c>
      <c r="K18" s="1203"/>
      <c r="L18" s="1204">
        <f t="shared" si="0"/>
        <v>475</v>
      </c>
      <c r="M18" s="1205">
        <f t="shared" si="1"/>
        <v>183</v>
      </c>
      <c r="N18" s="1206">
        <f t="shared" si="2"/>
        <v>158.30000000000001</v>
      </c>
      <c r="O18" s="1207">
        <f t="shared" si="3"/>
        <v>47.5</v>
      </c>
      <c r="P18" s="1306"/>
      <c r="V18" s="1113"/>
      <c r="W18" s="1113"/>
      <c r="X18" s="1113"/>
    </row>
    <row r="19" spans="3:25" s="1112" customFormat="1" ht="21.95" customHeight="1" x14ac:dyDescent="0.2">
      <c r="C19" s="1114">
        <v>11</v>
      </c>
      <c r="D19" s="1115" t="s">
        <v>96</v>
      </c>
      <c r="E19" s="1116">
        <v>2</v>
      </c>
      <c r="F19" s="1117">
        <v>2</v>
      </c>
      <c r="G19" s="1118">
        <v>142</v>
      </c>
      <c r="H19" s="1119">
        <v>144</v>
      </c>
      <c r="I19" s="1120">
        <v>136</v>
      </c>
      <c r="J19" s="1121">
        <v>170</v>
      </c>
      <c r="K19" s="1122"/>
      <c r="L19" s="1123">
        <f t="shared" si="0"/>
        <v>456</v>
      </c>
      <c r="M19" s="1124">
        <f t="shared" si="1"/>
        <v>170</v>
      </c>
      <c r="N19" s="1125">
        <f t="shared" si="2"/>
        <v>152</v>
      </c>
      <c r="O19" s="1111">
        <f t="shared" si="3"/>
        <v>45.6</v>
      </c>
      <c r="P19" s="1306"/>
      <c r="R19" s="1113"/>
      <c r="T19" s="1113"/>
      <c r="U19" s="1113"/>
      <c r="V19" s="1113"/>
      <c r="W19" s="1113"/>
      <c r="X19" s="1113"/>
    </row>
    <row r="20" spans="3:25" s="1112" customFormat="1" ht="21.95" customHeight="1" x14ac:dyDescent="0.2">
      <c r="C20" s="1195">
        <v>12</v>
      </c>
      <c r="D20" s="1196" t="s">
        <v>196</v>
      </c>
      <c r="E20" s="1208">
        <v>2</v>
      </c>
      <c r="F20" s="1209">
        <v>2</v>
      </c>
      <c r="G20" s="1210">
        <v>123</v>
      </c>
      <c r="H20" s="1211">
        <v>137</v>
      </c>
      <c r="I20" s="1211">
        <v>139</v>
      </c>
      <c r="J20" s="1213">
        <v>171</v>
      </c>
      <c r="K20" s="1203"/>
      <c r="L20" s="1204">
        <f t="shared" si="0"/>
        <v>447</v>
      </c>
      <c r="M20" s="1205">
        <f t="shared" si="1"/>
        <v>171</v>
      </c>
      <c r="N20" s="1206">
        <f t="shared" si="2"/>
        <v>149</v>
      </c>
      <c r="O20" s="1207">
        <f t="shared" si="3"/>
        <v>44.7</v>
      </c>
      <c r="P20" s="1306"/>
      <c r="T20" s="1113"/>
      <c r="U20" s="1113"/>
    </row>
    <row r="21" spans="3:25" s="1112" customFormat="1" ht="21.95" customHeight="1" x14ac:dyDescent="0.2">
      <c r="C21" s="1114">
        <v>13</v>
      </c>
      <c r="D21" s="1115" t="s">
        <v>478</v>
      </c>
      <c r="E21" s="1104">
        <v>4</v>
      </c>
      <c r="F21" s="1105">
        <v>2</v>
      </c>
      <c r="G21" s="1106">
        <v>106</v>
      </c>
      <c r="H21" s="1107">
        <v>110</v>
      </c>
      <c r="I21" s="1107">
        <v>175</v>
      </c>
      <c r="J21" s="1108">
        <v>142</v>
      </c>
      <c r="K21" s="1122"/>
      <c r="L21" s="1123">
        <f t="shared" si="0"/>
        <v>427</v>
      </c>
      <c r="M21" s="1124">
        <f t="shared" si="1"/>
        <v>175</v>
      </c>
      <c r="N21" s="1125">
        <f t="shared" si="2"/>
        <v>142.30000000000001</v>
      </c>
      <c r="O21" s="1111">
        <f t="shared" si="3"/>
        <v>42.7</v>
      </c>
      <c r="P21" s="1306"/>
      <c r="S21" s="1113"/>
      <c r="V21" s="1113"/>
      <c r="W21" s="1113"/>
      <c r="X21" s="1113"/>
    </row>
    <row r="22" spans="3:25" s="1112" customFormat="1" ht="21.95" customHeight="1" thickBot="1" x14ac:dyDescent="0.25">
      <c r="C22" s="1215">
        <v>14</v>
      </c>
      <c r="D22" s="1216" t="s">
        <v>51</v>
      </c>
      <c r="E22" s="1217">
        <v>1</v>
      </c>
      <c r="F22" s="1218">
        <v>1</v>
      </c>
      <c r="G22" s="1219">
        <v>138</v>
      </c>
      <c r="H22" s="1220">
        <v>138</v>
      </c>
      <c r="I22" s="1220">
        <v>144</v>
      </c>
      <c r="J22" s="1221">
        <v>141</v>
      </c>
      <c r="K22" s="1222"/>
      <c r="L22" s="1223">
        <f t="shared" si="0"/>
        <v>423</v>
      </c>
      <c r="M22" s="1222">
        <f t="shared" si="1"/>
        <v>144</v>
      </c>
      <c r="N22" s="1224">
        <f t="shared" si="2"/>
        <v>141</v>
      </c>
      <c r="O22" s="1225">
        <f t="shared" si="3"/>
        <v>42.3</v>
      </c>
      <c r="P22" s="1306"/>
      <c r="S22" s="1113"/>
      <c r="T22" s="1113"/>
      <c r="U22" s="1113"/>
    </row>
    <row r="23" spans="3:25" ht="12" customHeight="1" x14ac:dyDescent="0.25">
      <c r="C23" s="1138"/>
      <c r="D23" s="1138"/>
      <c r="E23" s="1138"/>
      <c r="F23" s="1138"/>
      <c r="G23" s="1138"/>
      <c r="H23" s="1138"/>
      <c r="I23" s="1138"/>
      <c r="J23" s="1138"/>
      <c r="K23" s="1138"/>
      <c r="L23" s="1138"/>
      <c r="M23" s="1138"/>
      <c r="N23" s="1138"/>
      <c r="O23" s="1138"/>
      <c r="P23" s="1138"/>
      <c r="T23" s="1100"/>
      <c r="W23" s="1100"/>
      <c r="X23" s="1100"/>
      <c r="Y23" s="1100"/>
    </row>
    <row r="24" spans="3:25" s="1112" customFormat="1" ht="18.75" customHeight="1" x14ac:dyDescent="0.2">
      <c r="C24" s="1139"/>
      <c r="D24" s="1140" t="s">
        <v>25</v>
      </c>
      <c r="E24" s="1141" t="s">
        <v>37</v>
      </c>
      <c r="F24" s="1848" t="s">
        <v>539</v>
      </c>
      <c r="G24" s="1848"/>
      <c r="H24" s="1849" t="s">
        <v>60</v>
      </c>
      <c r="I24" s="1849"/>
      <c r="J24" s="1849"/>
      <c r="K24" s="1849"/>
      <c r="L24" s="1849"/>
      <c r="M24" s="1142"/>
      <c r="N24" s="1139"/>
      <c r="O24" s="1139"/>
      <c r="P24" s="1139"/>
      <c r="W24" s="1113"/>
      <c r="X24" s="1113"/>
      <c r="Y24" s="1113"/>
    </row>
    <row r="25" spans="3:25" s="1112" customFormat="1" ht="18.75" customHeight="1" x14ac:dyDescent="0.2">
      <c r="C25" s="1143"/>
      <c r="D25" s="1144" t="s">
        <v>25</v>
      </c>
      <c r="E25" s="1145" t="s">
        <v>37</v>
      </c>
      <c r="F25" s="1848" t="s">
        <v>540</v>
      </c>
      <c r="G25" s="1848"/>
      <c r="H25" s="1850" t="s">
        <v>475</v>
      </c>
      <c r="I25" s="1850"/>
      <c r="J25" s="1850"/>
      <c r="K25" s="1850"/>
      <c r="L25" s="1850"/>
      <c r="M25" s="1146"/>
      <c r="N25" s="1143"/>
      <c r="O25" s="1143"/>
      <c r="P25" s="1143"/>
      <c r="R25" s="1113"/>
      <c r="W25" s="1113"/>
      <c r="X25" s="1113"/>
      <c r="Y25" s="1113"/>
    </row>
    <row r="26" spans="3:25" s="1112" customFormat="1" ht="18.75" customHeight="1" x14ac:dyDescent="0.2">
      <c r="C26" s="1143"/>
      <c r="D26" s="1147"/>
      <c r="E26" s="1146"/>
      <c r="F26" s="1148"/>
      <c r="G26" s="1148"/>
      <c r="H26" s="1149"/>
      <c r="I26" s="1149"/>
      <c r="J26" s="1149"/>
      <c r="K26" s="1149"/>
      <c r="L26" s="1149"/>
      <c r="M26" s="1146"/>
      <c r="N26" s="1143"/>
      <c r="O26" s="1143"/>
      <c r="P26" s="1143"/>
      <c r="R26" s="1113"/>
      <c r="W26" s="1113"/>
      <c r="X26" s="1113"/>
      <c r="Y26" s="1113"/>
    </row>
    <row r="27" spans="3:25" ht="18" x14ac:dyDescent="0.25">
      <c r="C27" s="1138"/>
      <c r="D27" s="1138"/>
      <c r="E27" s="1138"/>
      <c r="F27" s="1138"/>
      <c r="G27" s="1138"/>
      <c r="H27" s="1138"/>
      <c r="I27" s="1138"/>
      <c r="J27" s="1138"/>
      <c r="K27" s="1138"/>
      <c r="L27" s="1138"/>
      <c r="M27" s="1138"/>
      <c r="N27" s="1138"/>
      <c r="O27" s="1138"/>
      <c r="P27" s="1138"/>
      <c r="R27" s="1100"/>
    </row>
    <row r="28" spans="3:25" ht="18.75" customHeight="1" thickBot="1" x14ac:dyDescent="0.3">
      <c r="C28" s="1851" t="s">
        <v>532</v>
      </c>
      <c r="D28" s="1851"/>
      <c r="E28" s="1138"/>
      <c r="F28" s="1138"/>
      <c r="G28" s="1138"/>
      <c r="H28" s="1138"/>
      <c r="I28" s="1138"/>
      <c r="J28" s="1138"/>
      <c r="K28" s="1138"/>
      <c r="L28" s="1138"/>
      <c r="M28" s="1138"/>
      <c r="N28" s="1138"/>
      <c r="O28" s="1138"/>
      <c r="P28" s="1138"/>
      <c r="R28" s="1100"/>
    </row>
    <row r="29" spans="3:25" ht="19.5" customHeight="1" x14ac:dyDescent="0.2">
      <c r="C29" s="1861" t="s">
        <v>5</v>
      </c>
      <c r="D29" s="1863" t="s">
        <v>479</v>
      </c>
      <c r="E29" s="1853" t="s">
        <v>560</v>
      </c>
      <c r="F29" s="1865" t="s">
        <v>559</v>
      </c>
      <c r="G29" s="1867" t="s">
        <v>7</v>
      </c>
      <c r="H29" s="1868"/>
      <c r="I29" s="1868"/>
      <c r="J29" s="1869"/>
      <c r="K29" s="1853" t="s">
        <v>534</v>
      </c>
      <c r="L29" s="1855" t="s">
        <v>537</v>
      </c>
      <c r="M29" s="1855" t="s">
        <v>535</v>
      </c>
      <c r="N29" s="1857" t="s">
        <v>536</v>
      </c>
      <c r="O29" s="1859" t="s">
        <v>538</v>
      </c>
      <c r="P29" s="1098"/>
      <c r="T29" s="1100"/>
    </row>
    <row r="30" spans="3:25" ht="80.099999999999994" customHeight="1" thickBot="1" x14ac:dyDescent="0.25">
      <c r="C30" s="1862"/>
      <c r="D30" s="1864"/>
      <c r="E30" s="1854"/>
      <c r="F30" s="1866"/>
      <c r="G30" s="1192" t="s">
        <v>1</v>
      </c>
      <c r="H30" s="1193" t="s">
        <v>2</v>
      </c>
      <c r="I30" s="1193" t="s">
        <v>3</v>
      </c>
      <c r="J30" s="1194" t="s">
        <v>6</v>
      </c>
      <c r="K30" s="1854"/>
      <c r="L30" s="1856"/>
      <c r="M30" s="1856"/>
      <c r="N30" s="1858"/>
      <c r="O30" s="1860"/>
      <c r="P30" s="1101"/>
      <c r="T30" s="1100"/>
    </row>
    <row r="31" spans="3:25" s="1112" customFormat="1" ht="21.95" customHeight="1" x14ac:dyDescent="0.2">
      <c r="C31" s="1150">
        <v>1</v>
      </c>
      <c r="D31" s="1151" t="s">
        <v>46</v>
      </c>
      <c r="E31" s="1152">
        <v>4</v>
      </c>
      <c r="F31" s="1153">
        <v>1</v>
      </c>
      <c r="G31" s="1154">
        <v>172</v>
      </c>
      <c r="H31" s="1155">
        <v>147</v>
      </c>
      <c r="I31" s="1155">
        <v>186</v>
      </c>
      <c r="J31" s="1156">
        <v>201</v>
      </c>
      <c r="K31" s="1157">
        <v>2</v>
      </c>
      <c r="L31" s="1085">
        <f>SUM(G31:J31)-MIN(G31:J31)</f>
        <v>559</v>
      </c>
      <c r="M31" s="1159">
        <f t="shared" ref="M31:M42" si="4">MAX(G31:J31)</f>
        <v>201</v>
      </c>
      <c r="N31" s="1160">
        <f t="shared" ref="N31:N42" si="5">(SUM(G31:J31)-MIN(G31:J31))/3</f>
        <v>186.33333333333334</v>
      </c>
      <c r="O31" s="1161">
        <f t="shared" ref="O31:O42" si="6">L31/10+K31</f>
        <v>57.9</v>
      </c>
      <c r="P31" s="1306"/>
    </row>
    <row r="32" spans="3:25" s="1112" customFormat="1" ht="21.95" customHeight="1" x14ac:dyDescent="0.2">
      <c r="C32" s="1226">
        <v>2</v>
      </c>
      <c r="D32" s="1227" t="s">
        <v>8</v>
      </c>
      <c r="E32" s="1228">
        <v>6</v>
      </c>
      <c r="F32" s="1229">
        <v>1</v>
      </c>
      <c r="G32" s="1230">
        <v>154</v>
      </c>
      <c r="H32" s="1231">
        <v>210</v>
      </c>
      <c r="I32" s="1231">
        <v>122</v>
      </c>
      <c r="J32" s="1232">
        <v>141</v>
      </c>
      <c r="K32" s="1233"/>
      <c r="L32" s="1234">
        <f t="shared" ref="L32:L42" si="7">SUM(G32:J32)-MIN(G32:J32)</f>
        <v>505</v>
      </c>
      <c r="M32" s="1086">
        <f t="shared" si="4"/>
        <v>210</v>
      </c>
      <c r="N32" s="1236">
        <f t="shared" si="5"/>
        <v>168.33333333333334</v>
      </c>
      <c r="O32" s="1237">
        <f t="shared" si="6"/>
        <v>50.5</v>
      </c>
      <c r="P32" s="1306"/>
    </row>
    <row r="33" spans="3:25" s="1112" customFormat="1" ht="21.95" customHeight="1" x14ac:dyDescent="0.2">
      <c r="C33" s="1150">
        <v>3</v>
      </c>
      <c r="D33" s="1162" t="s">
        <v>44</v>
      </c>
      <c r="E33" s="1152">
        <v>6</v>
      </c>
      <c r="F33" s="1153">
        <v>2</v>
      </c>
      <c r="G33" s="1163">
        <v>150</v>
      </c>
      <c r="H33" s="1164">
        <v>162</v>
      </c>
      <c r="I33" s="1164">
        <v>167</v>
      </c>
      <c r="J33" s="1165">
        <v>174</v>
      </c>
      <c r="K33" s="1157"/>
      <c r="L33" s="1158">
        <f t="shared" si="7"/>
        <v>503</v>
      </c>
      <c r="M33" s="1159">
        <f t="shared" si="4"/>
        <v>174</v>
      </c>
      <c r="N33" s="1160">
        <f t="shared" si="5"/>
        <v>167.66666666666666</v>
      </c>
      <c r="O33" s="1161">
        <f t="shared" si="6"/>
        <v>50.3</v>
      </c>
      <c r="P33" s="1306"/>
    </row>
    <row r="34" spans="3:25" s="1112" customFormat="1" ht="21.95" customHeight="1" x14ac:dyDescent="0.2">
      <c r="C34" s="1226">
        <v>4</v>
      </c>
      <c r="D34" s="1227" t="s">
        <v>50</v>
      </c>
      <c r="E34" s="1228">
        <v>2</v>
      </c>
      <c r="F34" s="1229">
        <v>1</v>
      </c>
      <c r="G34" s="1230">
        <v>164</v>
      </c>
      <c r="H34" s="1231">
        <v>155</v>
      </c>
      <c r="I34" s="1231">
        <v>154</v>
      </c>
      <c r="J34" s="1232">
        <v>139</v>
      </c>
      <c r="K34" s="1233"/>
      <c r="L34" s="1234">
        <f t="shared" si="7"/>
        <v>473</v>
      </c>
      <c r="M34" s="1235">
        <f t="shared" si="4"/>
        <v>164</v>
      </c>
      <c r="N34" s="1236">
        <f t="shared" si="5"/>
        <v>157.66666666666666</v>
      </c>
      <c r="O34" s="1237">
        <f t="shared" si="6"/>
        <v>47.3</v>
      </c>
      <c r="P34" s="1306"/>
    </row>
    <row r="35" spans="3:25" s="1112" customFormat="1" ht="21.95" customHeight="1" x14ac:dyDescent="0.2">
      <c r="C35" s="1150">
        <v>5</v>
      </c>
      <c r="D35" s="1162" t="s">
        <v>473</v>
      </c>
      <c r="E35" s="1152">
        <v>3</v>
      </c>
      <c r="F35" s="1153">
        <v>2</v>
      </c>
      <c r="G35" s="1163">
        <v>127</v>
      </c>
      <c r="H35" s="1164">
        <v>138</v>
      </c>
      <c r="I35" s="1164">
        <v>124</v>
      </c>
      <c r="J35" s="1165">
        <v>192</v>
      </c>
      <c r="K35" s="1157"/>
      <c r="L35" s="1158">
        <f t="shared" si="7"/>
        <v>457</v>
      </c>
      <c r="M35" s="1159">
        <f t="shared" si="4"/>
        <v>192</v>
      </c>
      <c r="N35" s="1160">
        <f t="shared" si="5"/>
        <v>152.33333333333334</v>
      </c>
      <c r="O35" s="1161">
        <f t="shared" si="6"/>
        <v>45.7</v>
      </c>
      <c r="P35" s="1306"/>
    </row>
    <row r="36" spans="3:25" s="1112" customFormat="1" ht="21.95" customHeight="1" x14ac:dyDescent="0.2">
      <c r="C36" s="1226">
        <v>6</v>
      </c>
      <c r="D36" s="1227" t="s">
        <v>36</v>
      </c>
      <c r="E36" s="1228">
        <v>5</v>
      </c>
      <c r="F36" s="1229">
        <v>1</v>
      </c>
      <c r="G36" s="1230">
        <v>142</v>
      </c>
      <c r="H36" s="1231">
        <v>126</v>
      </c>
      <c r="I36" s="1231">
        <v>117</v>
      </c>
      <c r="J36" s="1232">
        <v>187</v>
      </c>
      <c r="K36" s="1233"/>
      <c r="L36" s="1234">
        <f t="shared" si="7"/>
        <v>455</v>
      </c>
      <c r="M36" s="1235">
        <f t="shared" si="4"/>
        <v>187</v>
      </c>
      <c r="N36" s="1236">
        <f t="shared" si="5"/>
        <v>151.66666666666666</v>
      </c>
      <c r="O36" s="1237">
        <f t="shared" si="6"/>
        <v>45.5</v>
      </c>
      <c r="P36" s="1306"/>
    </row>
    <row r="37" spans="3:25" s="1112" customFormat="1" ht="21.95" customHeight="1" x14ac:dyDescent="0.2">
      <c r="C37" s="1150">
        <v>7</v>
      </c>
      <c r="D37" s="1166" t="s">
        <v>9</v>
      </c>
      <c r="E37" s="1152">
        <v>1</v>
      </c>
      <c r="F37" s="1153">
        <v>2</v>
      </c>
      <c r="G37" s="1163">
        <v>144</v>
      </c>
      <c r="H37" s="1164">
        <v>123</v>
      </c>
      <c r="I37" s="1164">
        <v>169</v>
      </c>
      <c r="J37" s="1165">
        <v>123</v>
      </c>
      <c r="K37" s="1157"/>
      <c r="L37" s="1158">
        <f t="shared" si="7"/>
        <v>436</v>
      </c>
      <c r="M37" s="1159">
        <f t="shared" si="4"/>
        <v>169</v>
      </c>
      <c r="N37" s="1160">
        <f t="shared" si="5"/>
        <v>145.33333333333334</v>
      </c>
      <c r="O37" s="1161">
        <f t="shared" si="6"/>
        <v>43.6</v>
      </c>
      <c r="P37" s="1306"/>
    </row>
    <row r="38" spans="3:25" s="1112" customFormat="1" ht="21.95" customHeight="1" x14ac:dyDescent="0.2">
      <c r="C38" s="1226">
        <v>8</v>
      </c>
      <c r="D38" s="1227" t="s">
        <v>14</v>
      </c>
      <c r="E38" s="1228">
        <v>1</v>
      </c>
      <c r="F38" s="1229">
        <v>1</v>
      </c>
      <c r="G38" s="1230">
        <v>140</v>
      </c>
      <c r="H38" s="1231">
        <v>146</v>
      </c>
      <c r="I38" s="1231">
        <v>149</v>
      </c>
      <c r="J38" s="1232">
        <v>139</v>
      </c>
      <c r="K38" s="1233"/>
      <c r="L38" s="1234">
        <f t="shared" si="7"/>
        <v>435</v>
      </c>
      <c r="M38" s="1235">
        <f t="shared" si="4"/>
        <v>149</v>
      </c>
      <c r="N38" s="1236">
        <f t="shared" si="5"/>
        <v>145</v>
      </c>
      <c r="O38" s="1237">
        <f t="shared" si="6"/>
        <v>43.5</v>
      </c>
      <c r="P38" s="1306"/>
    </row>
    <row r="39" spans="3:25" s="1112" customFormat="1" ht="21.95" customHeight="1" x14ac:dyDescent="0.2">
      <c r="C39" s="1150">
        <v>9</v>
      </c>
      <c r="D39" s="1162" t="s">
        <v>480</v>
      </c>
      <c r="E39" s="1152">
        <v>5</v>
      </c>
      <c r="F39" s="1153">
        <v>2</v>
      </c>
      <c r="G39" s="1163">
        <v>136</v>
      </c>
      <c r="H39" s="1164">
        <v>131</v>
      </c>
      <c r="I39" s="1164">
        <v>110</v>
      </c>
      <c r="J39" s="1165">
        <v>162</v>
      </c>
      <c r="K39" s="1157"/>
      <c r="L39" s="1158">
        <f t="shared" si="7"/>
        <v>429</v>
      </c>
      <c r="M39" s="1159">
        <f t="shared" si="4"/>
        <v>162</v>
      </c>
      <c r="N39" s="1160">
        <f t="shared" si="5"/>
        <v>143</v>
      </c>
      <c r="O39" s="1161">
        <f t="shared" si="6"/>
        <v>42.9</v>
      </c>
      <c r="P39" s="1306"/>
    </row>
    <row r="40" spans="3:25" s="1112" customFormat="1" ht="21.95" customHeight="1" x14ac:dyDescent="0.2">
      <c r="C40" s="1226">
        <v>10</v>
      </c>
      <c r="D40" s="1227" t="s">
        <v>10</v>
      </c>
      <c r="E40" s="1228">
        <v>4</v>
      </c>
      <c r="F40" s="1229">
        <v>2</v>
      </c>
      <c r="G40" s="1230">
        <v>135</v>
      </c>
      <c r="H40" s="1231">
        <v>133</v>
      </c>
      <c r="I40" s="1231">
        <v>132</v>
      </c>
      <c r="J40" s="1232">
        <v>151</v>
      </c>
      <c r="K40" s="1233"/>
      <c r="L40" s="1234">
        <f t="shared" si="7"/>
        <v>419</v>
      </c>
      <c r="M40" s="1235">
        <f t="shared" si="4"/>
        <v>151</v>
      </c>
      <c r="N40" s="1236">
        <f t="shared" si="5"/>
        <v>139.66666666666666</v>
      </c>
      <c r="O40" s="1237">
        <f t="shared" si="6"/>
        <v>41.9</v>
      </c>
      <c r="P40" s="1306"/>
    </row>
    <row r="41" spans="3:25" s="1112" customFormat="1" ht="21.95" customHeight="1" x14ac:dyDescent="0.2">
      <c r="C41" s="1150">
        <v>11</v>
      </c>
      <c r="D41" s="1162" t="s">
        <v>474</v>
      </c>
      <c r="E41" s="1152">
        <v>3</v>
      </c>
      <c r="F41" s="1153">
        <v>2</v>
      </c>
      <c r="G41" s="1163">
        <v>100</v>
      </c>
      <c r="H41" s="1164">
        <v>151</v>
      </c>
      <c r="I41" s="1164">
        <v>116</v>
      </c>
      <c r="J41" s="1165">
        <v>141</v>
      </c>
      <c r="K41" s="1157"/>
      <c r="L41" s="1158">
        <f t="shared" si="7"/>
        <v>408</v>
      </c>
      <c r="M41" s="1159">
        <f t="shared" si="4"/>
        <v>151</v>
      </c>
      <c r="N41" s="1160">
        <f t="shared" si="5"/>
        <v>136</v>
      </c>
      <c r="O41" s="1161">
        <f t="shared" si="6"/>
        <v>40.799999999999997</v>
      </c>
      <c r="P41" s="1306"/>
    </row>
    <row r="42" spans="3:25" s="1112" customFormat="1" ht="21.95" customHeight="1" thickBot="1" x14ac:dyDescent="0.25">
      <c r="C42" s="1238">
        <v>12</v>
      </c>
      <c r="D42" s="1239" t="s">
        <v>138</v>
      </c>
      <c r="E42" s="1240">
        <v>2</v>
      </c>
      <c r="F42" s="1241">
        <v>1</v>
      </c>
      <c r="G42" s="1242">
        <v>129</v>
      </c>
      <c r="H42" s="1243">
        <v>122</v>
      </c>
      <c r="I42" s="1243">
        <v>134</v>
      </c>
      <c r="J42" s="1244">
        <v>132</v>
      </c>
      <c r="K42" s="1245"/>
      <c r="L42" s="1243">
        <f t="shared" si="7"/>
        <v>395</v>
      </c>
      <c r="M42" s="1243">
        <f t="shared" si="4"/>
        <v>134</v>
      </c>
      <c r="N42" s="1246">
        <f t="shared" si="5"/>
        <v>131.66666666666666</v>
      </c>
      <c r="O42" s="1247">
        <f t="shared" si="6"/>
        <v>39.5</v>
      </c>
      <c r="P42" s="1306"/>
    </row>
    <row r="43" spans="3:25" ht="12" customHeight="1" x14ac:dyDescent="0.25">
      <c r="C43" s="1138"/>
      <c r="D43" s="1138"/>
      <c r="E43" s="1138"/>
      <c r="F43" s="1138"/>
      <c r="G43" s="1138"/>
      <c r="H43" s="1138"/>
      <c r="I43" s="1138"/>
      <c r="J43" s="1138"/>
      <c r="K43" s="1138"/>
      <c r="L43" s="1138"/>
      <c r="M43" s="1138"/>
      <c r="N43" s="1138"/>
      <c r="O43" s="1138"/>
      <c r="P43" s="1138"/>
      <c r="T43" s="1100"/>
      <c r="W43" s="1100"/>
      <c r="X43" s="1100"/>
      <c r="Y43" s="1100"/>
    </row>
    <row r="44" spans="3:25" s="1112" customFormat="1" ht="18.75" customHeight="1" x14ac:dyDescent="0.2">
      <c r="D44" s="1177" t="s">
        <v>46</v>
      </c>
      <c r="E44" s="1178" t="s">
        <v>37</v>
      </c>
      <c r="F44" s="1848" t="s">
        <v>549</v>
      </c>
      <c r="G44" s="1848"/>
      <c r="H44" s="1870" t="s">
        <v>60</v>
      </c>
      <c r="I44" s="1870"/>
      <c r="J44" s="1870"/>
      <c r="K44" s="1870"/>
      <c r="L44" s="1870"/>
    </row>
    <row r="45" spans="3:25" s="1112" customFormat="1" ht="18.75" customHeight="1" x14ac:dyDescent="0.2">
      <c r="D45" s="1179" t="s">
        <v>8</v>
      </c>
      <c r="E45" s="1180" t="s">
        <v>37</v>
      </c>
      <c r="F45" s="1848" t="s">
        <v>550</v>
      </c>
      <c r="G45" s="1848"/>
      <c r="H45" s="1871" t="s">
        <v>475</v>
      </c>
      <c r="I45" s="1871"/>
      <c r="J45" s="1871"/>
      <c r="K45" s="1871"/>
      <c r="L45" s="1871"/>
    </row>
    <row r="46" spans="3:25" ht="18.75" customHeight="1" x14ac:dyDescent="0.2"/>
    <row r="47" spans="3:25" ht="18.75" customHeight="1" x14ac:dyDescent="0.2"/>
    <row r="48" spans="3:25" ht="15.75" x14ac:dyDescent="0.25">
      <c r="C48" s="1852" t="s">
        <v>527</v>
      </c>
      <c r="D48" s="1852"/>
      <c r="E48" s="1852"/>
      <c r="F48" s="1852"/>
      <c r="G48" s="1852"/>
      <c r="H48" s="1852"/>
      <c r="I48" s="1852"/>
      <c r="J48" s="1852"/>
      <c r="K48" s="1852"/>
      <c r="L48" s="1852"/>
      <c r="M48" s="1852"/>
      <c r="N48" s="1852"/>
      <c r="O48" s="1852"/>
      <c r="P48" s="1181"/>
      <c r="Q48" s="1181"/>
    </row>
    <row r="49" spans="3:17" ht="9.9499999999999993" customHeight="1" x14ac:dyDescent="0.25">
      <c r="C49" s="1181"/>
      <c r="D49" s="1181"/>
      <c r="E49" s="1182"/>
      <c r="F49" s="1183"/>
      <c r="G49" s="1183"/>
      <c r="H49" s="1183"/>
      <c r="I49" s="1183"/>
      <c r="J49" s="1183"/>
      <c r="K49" s="1183"/>
      <c r="L49" s="1183"/>
      <c r="M49" s="1183"/>
      <c r="N49" s="1183"/>
      <c r="O49" s="1183"/>
      <c r="P49" s="1181"/>
      <c r="Q49" s="1181"/>
    </row>
    <row r="50" spans="3:17" ht="15.75" x14ac:dyDescent="0.25">
      <c r="C50" s="1184"/>
      <c r="D50" s="1185" t="s">
        <v>541</v>
      </c>
      <c r="E50" s="1185"/>
      <c r="F50" s="1185"/>
      <c r="G50" s="1185"/>
      <c r="H50" s="1185"/>
      <c r="I50" s="1185"/>
      <c r="J50" s="1185"/>
      <c r="K50" s="1185"/>
      <c r="L50" s="1185"/>
      <c r="M50" s="1185"/>
      <c r="N50" s="1185"/>
      <c r="O50" s="1183"/>
      <c r="P50" s="1181"/>
      <c r="Q50" s="1181"/>
    </row>
    <row r="51" spans="3:17" s="1186" customFormat="1" ht="9.9499999999999993" customHeight="1" x14ac:dyDescent="0.25">
      <c r="C51" s="1184"/>
      <c r="D51" s="1185"/>
      <c r="E51" s="1185"/>
      <c r="F51" s="1185"/>
      <c r="G51" s="1185"/>
      <c r="H51" s="1185"/>
      <c r="I51" s="1185"/>
      <c r="J51" s="1185"/>
      <c r="K51" s="1185"/>
      <c r="L51" s="1185"/>
      <c r="M51" s="1185"/>
      <c r="N51" s="1185"/>
      <c r="O51" s="1183"/>
      <c r="P51" s="1181"/>
      <c r="Q51" s="1181"/>
    </row>
    <row r="52" spans="3:17" ht="15.75" customHeight="1" x14ac:dyDescent="0.25">
      <c r="C52" s="1187" t="s">
        <v>542</v>
      </c>
      <c r="D52" s="1184" t="s">
        <v>543</v>
      </c>
      <c r="E52" s="1188"/>
      <c r="F52" s="1188"/>
      <c r="G52" s="1188"/>
      <c r="H52" s="1188"/>
      <c r="I52" s="1188"/>
      <c r="J52" s="1188"/>
      <c r="K52" s="1188"/>
      <c r="L52" s="1188"/>
      <c r="M52" s="1188"/>
      <c r="N52" s="1188"/>
      <c r="O52" s="1188"/>
      <c r="P52" s="1184"/>
      <c r="Q52" s="1181"/>
    </row>
    <row r="53" spans="3:17" ht="15" customHeight="1" x14ac:dyDescent="0.25">
      <c r="C53" s="1184"/>
      <c r="D53" s="1184" t="s">
        <v>544</v>
      </c>
      <c r="E53" s="1188"/>
      <c r="F53" s="1188"/>
      <c r="G53" s="1188"/>
      <c r="H53" s="1188"/>
      <c r="I53" s="1188"/>
      <c r="J53" s="1188"/>
      <c r="K53" s="1188"/>
      <c r="L53" s="1188"/>
      <c r="M53" s="1181"/>
      <c r="N53" s="1188"/>
      <c r="O53" s="1188"/>
      <c r="P53" s="1184"/>
      <c r="Q53" s="1181"/>
    </row>
    <row r="54" spans="3:17" ht="15" customHeight="1" x14ac:dyDescent="0.25">
      <c r="C54" s="1184"/>
      <c r="D54" s="1184" t="s">
        <v>545</v>
      </c>
      <c r="E54" s="1188"/>
      <c r="F54" s="1188"/>
      <c r="G54" s="1188"/>
      <c r="H54" s="1188"/>
      <c r="I54" s="1188"/>
      <c r="J54" s="1188"/>
      <c r="K54" s="1188"/>
      <c r="L54" s="1188"/>
      <c r="M54" s="1188"/>
      <c r="N54" s="1188"/>
      <c r="O54" s="1188"/>
      <c r="P54" s="1184"/>
      <c r="Q54" s="1181"/>
    </row>
    <row r="55" spans="3:17" s="1186" customFormat="1" ht="9.9499999999999993" customHeight="1" x14ac:dyDescent="0.25">
      <c r="C55" s="1184"/>
      <c r="D55" s="1185"/>
      <c r="E55" s="1185"/>
      <c r="F55" s="1185"/>
      <c r="G55" s="1185"/>
      <c r="H55" s="1185"/>
      <c r="I55" s="1185"/>
      <c r="J55" s="1185"/>
      <c r="K55" s="1185"/>
      <c r="L55" s="1185"/>
      <c r="M55" s="1185"/>
      <c r="N55" s="1185"/>
      <c r="O55" s="1183"/>
      <c r="P55" s="1181"/>
      <c r="Q55" s="1181"/>
    </row>
    <row r="56" spans="3:17" ht="15" customHeight="1" x14ac:dyDescent="0.25">
      <c r="C56" s="1187" t="s">
        <v>546</v>
      </c>
      <c r="D56" s="1184" t="s">
        <v>547</v>
      </c>
      <c r="E56" s="1188"/>
      <c r="F56" s="1188"/>
      <c r="G56" s="1188"/>
      <c r="H56" s="1188"/>
      <c r="I56" s="1188"/>
      <c r="J56" s="1188"/>
      <c r="K56" s="1188"/>
      <c r="L56" s="1188"/>
      <c r="M56" s="1188"/>
      <c r="N56" s="1188"/>
      <c r="O56" s="1188"/>
      <c r="P56" s="1184"/>
      <c r="Q56" s="1181"/>
    </row>
    <row r="57" spans="3:17" ht="15" customHeight="1" x14ac:dyDescent="0.25">
      <c r="C57" s="1184"/>
      <c r="D57" s="1184" t="s">
        <v>548</v>
      </c>
      <c r="E57" s="1188"/>
      <c r="F57" s="1188"/>
      <c r="G57" s="1188"/>
      <c r="H57" s="1188"/>
      <c r="I57" s="1188"/>
      <c r="J57" s="1188"/>
      <c r="K57" s="1188"/>
      <c r="L57" s="1188"/>
      <c r="M57" s="1188"/>
      <c r="N57" s="1188"/>
      <c r="O57" s="1188"/>
      <c r="P57" s="1184"/>
      <c r="Q57" s="1181"/>
    </row>
    <row r="58" spans="3:17" ht="15" customHeight="1" x14ac:dyDescent="0.2">
      <c r="C58" s="1189"/>
      <c r="D58" s="1190"/>
      <c r="E58" s="1190"/>
      <c r="F58" s="1190"/>
      <c r="G58" s="1190"/>
      <c r="H58" s="1190"/>
      <c r="I58" s="1190"/>
      <c r="J58" s="1190"/>
      <c r="K58" s="1190"/>
      <c r="L58" s="1190"/>
      <c r="M58" s="1190"/>
      <c r="N58" s="1190"/>
      <c r="O58" s="1190"/>
      <c r="P58" s="1191"/>
    </row>
    <row r="59" spans="3:17" ht="15" customHeight="1" x14ac:dyDescent="0.2">
      <c r="C59" s="1189"/>
      <c r="D59" s="1190"/>
      <c r="E59" s="1190"/>
      <c r="F59" s="1190"/>
      <c r="G59" s="1190"/>
      <c r="H59" s="1190"/>
      <c r="I59" s="1190"/>
      <c r="J59" s="1190"/>
      <c r="K59" s="1190"/>
      <c r="L59" s="1190"/>
      <c r="M59" s="1190"/>
      <c r="N59" s="1190"/>
      <c r="O59" s="1190"/>
      <c r="P59" s="1191"/>
    </row>
    <row r="60" spans="3:17" ht="15" x14ac:dyDescent="0.2">
      <c r="C60" s="1189"/>
      <c r="D60" s="1190"/>
      <c r="E60" s="1190"/>
      <c r="F60" s="1190"/>
      <c r="G60" s="1190"/>
      <c r="H60" s="1190"/>
      <c r="I60" s="1190"/>
      <c r="J60" s="1190"/>
      <c r="K60" s="1190"/>
      <c r="L60" s="1190"/>
      <c r="M60" s="1190"/>
      <c r="N60" s="1190"/>
      <c r="O60" s="1190"/>
      <c r="P60" s="1191"/>
    </row>
    <row r="61" spans="3:17" ht="15" x14ac:dyDescent="0.2">
      <c r="C61" s="1189"/>
      <c r="D61" s="1190"/>
      <c r="E61" s="1190"/>
      <c r="F61" s="1190"/>
      <c r="G61" s="1190"/>
      <c r="H61" s="1190"/>
      <c r="I61" s="1190"/>
      <c r="J61" s="1190"/>
      <c r="K61" s="1190"/>
      <c r="L61" s="1190"/>
      <c r="M61" s="1190"/>
      <c r="N61" s="1190"/>
      <c r="O61" s="1190"/>
      <c r="P61" s="1191"/>
    </row>
    <row r="62" spans="3:17" ht="15" x14ac:dyDescent="0.2">
      <c r="C62" s="1189"/>
      <c r="D62" s="1190"/>
      <c r="E62" s="1190"/>
      <c r="F62" s="1190"/>
      <c r="G62" s="1190"/>
      <c r="H62" s="1190"/>
      <c r="I62" s="1190"/>
      <c r="J62" s="1190"/>
      <c r="K62" s="1190"/>
      <c r="L62" s="1190"/>
      <c r="M62" s="1190"/>
      <c r="N62" s="1190"/>
      <c r="O62" s="1190"/>
      <c r="P62" s="1191"/>
    </row>
    <row r="63" spans="3:17" ht="12.75" customHeight="1" x14ac:dyDescent="0.2">
      <c r="C63" s="1191"/>
      <c r="D63" s="1190"/>
      <c r="E63" s="1190"/>
      <c r="F63" s="1190"/>
      <c r="G63" s="1190"/>
      <c r="H63" s="1190"/>
      <c r="I63" s="1190"/>
      <c r="J63" s="1190"/>
      <c r="K63" s="1190"/>
      <c r="L63" s="1190"/>
      <c r="M63" s="1190"/>
      <c r="N63" s="1190"/>
      <c r="O63" s="1190"/>
      <c r="P63" s="1191"/>
    </row>
    <row r="64" spans="3:17" x14ac:dyDescent="0.2">
      <c r="C64" s="1191"/>
      <c r="D64" s="1191"/>
      <c r="E64" s="1191"/>
      <c r="F64" s="1191"/>
      <c r="G64" s="1191"/>
      <c r="H64" s="1191"/>
      <c r="I64" s="1191"/>
      <c r="J64" s="1191"/>
      <c r="K64" s="1191"/>
      <c r="L64" s="1191"/>
      <c r="M64" s="1191"/>
      <c r="N64" s="1191"/>
      <c r="O64" s="1191"/>
      <c r="P64" s="1191"/>
    </row>
    <row r="65" spans="3:16" x14ac:dyDescent="0.2">
      <c r="C65" s="1191"/>
      <c r="D65" s="1191"/>
      <c r="E65" s="1191"/>
      <c r="F65" s="1191"/>
      <c r="G65" s="1191"/>
      <c r="H65" s="1191"/>
      <c r="I65" s="1191"/>
      <c r="J65" s="1191"/>
      <c r="K65" s="1191"/>
      <c r="L65" s="1191"/>
      <c r="M65" s="1191"/>
      <c r="N65" s="1191"/>
      <c r="O65" s="1191"/>
      <c r="P65" s="1191"/>
    </row>
    <row r="66" spans="3:16" x14ac:dyDescent="0.2">
      <c r="C66" s="1191"/>
      <c r="D66" s="1191"/>
      <c r="E66" s="1191"/>
      <c r="F66" s="1191"/>
      <c r="G66" s="1191"/>
      <c r="H66" s="1191"/>
      <c r="I66" s="1191"/>
      <c r="J66" s="1191"/>
      <c r="K66" s="1191"/>
      <c r="L66" s="1191"/>
      <c r="M66" s="1191"/>
      <c r="N66" s="1191"/>
      <c r="O66" s="1191"/>
      <c r="P66" s="1191"/>
    </row>
    <row r="67" spans="3:16" x14ac:dyDescent="0.2">
      <c r="C67" s="1191"/>
      <c r="D67" s="1191"/>
      <c r="E67" s="1191"/>
      <c r="F67" s="1191"/>
      <c r="G67" s="1191"/>
      <c r="H67" s="1191"/>
      <c r="I67" s="1191"/>
      <c r="J67" s="1191"/>
      <c r="K67" s="1191"/>
      <c r="L67" s="1191"/>
      <c r="M67" s="1191"/>
      <c r="N67" s="1191"/>
      <c r="O67" s="1191"/>
      <c r="P67" s="1191"/>
    </row>
    <row r="68" spans="3:16" x14ac:dyDescent="0.2">
      <c r="C68" s="1191"/>
      <c r="D68" s="1191"/>
      <c r="E68" s="1191"/>
      <c r="F68" s="1191"/>
      <c r="G68" s="1191"/>
      <c r="H68" s="1191"/>
      <c r="I68" s="1191"/>
      <c r="J68" s="1191"/>
      <c r="K68" s="1191"/>
      <c r="L68" s="1191"/>
      <c r="M68" s="1191"/>
      <c r="N68" s="1191"/>
      <c r="O68" s="1191"/>
      <c r="P68" s="1191"/>
    </row>
    <row r="69" spans="3:16" x14ac:dyDescent="0.2">
      <c r="C69" s="1191"/>
      <c r="D69" s="1191"/>
      <c r="E69" s="1191"/>
      <c r="F69" s="1191"/>
      <c r="G69" s="1191"/>
      <c r="H69" s="1191"/>
      <c r="I69" s="1191"/>
      <c r="J69" s="1191"/>
      <c r="K69" s="1191"/>
      <c r="L69" s="1191"/>
      <c r="M69" s="1191"/>
      <c r="N69" s="1191"/>
      <c r="O69" s="1191"/>
      <c r="P69" s="1191"/>
    </row>
    <row r="70" spans="3:16" x14ac:dyDescent="0.2">
      <c r="C70" s="1191"/>
      <c r="D70" s="1191"/>
      <c r="E70" s="1191"/>
      <c r="F70" s="1191"/>
      <c r="G70" s="1191"/>
      <c r="H70" s="1191"/>
      <c r="I70" s="1191"/>
      <c r="J70" s="1191"/>
      <c r="K70" s="1191"/>
      <c r="L70" s="1191"/>
      <c r="M70" s="1191"/>
      <c r="N70" s="1191"/>
      <c r="O70" s="1191"/>
      <c r="P70" s="1191"/>
    </row>
    <row r="71" spans="3:16" x14ac:dyDescent="0.2">
      <c r="C71" s="1191"/>
      <c r="D71" s="1191"/>
      <c r="E71" s="1191"/>
      <c r="F71" s="1191"/>
      <c r="G71" s="1191"/>
      <c r="H71" s="1191"/>
      <c r="I71" s="1191"/>
      <c r="J71" s="1191"/>
      <c r="K71" s="1191"/>
      <c r="L71" s="1191"/>
      <c r="M71" s="1191"/>
      <c r="N71" s="1191"/>
      <c r="O71" s="1191"/>
      <c r="P71" s="1191"/>
    </row>
    <row r="72" spans="3:16" x14ac:dyDescent="0.2">
      <c r="C72" s="1191"/>
      <c r="D72" s="1191"/>
      <c r="E72" s="1191"/>
      <c r="F72" s="1191"/>
      <c r="G72" s="1191"/>
      <c r="H72" s="1191"/>
      <c r="I72" s="1191"/>
      <c r="J72" s="1191"/>
      <c r="K72" s="1191"/>
      <c r="L72" s="1191"/>
      <c r="M72" s="1191"/>
      <c r="N72" s="1191"/>
      <c r="O72" s="1191"/>
      <c r="P72" s="1191"/>
    </row>
    <row r="73" spans="3:16" x14ac:dyDescent="0.2">
      <c r="C73" s="1191"/>
      <c r="D73" s="1191"/>
      <c r="E73" s="1191"/>
      <c r="F73" s="1191"/>
      <c r="G73" s="1191"/>
      <c r="H73" s="1191"/>
      <c r="I73" s="1191"/>
      <c r="J73" s="1191"/>
      <c r="K73" s="1191"/>
      <c r="L73" s="1191"/>
      <c r="M73" s="1191"/>
      <c r="N73" s="1191"/>
      <c r="O73" s="1191"/>
      <c r="P73" s="1191"/>
    </row>
    <row r="74" spans="3:16" x14ac:dyDescent="0.2">
      <c r="C74" s="1191"/>
      <c r="D74" s="1191"/>
      <c r="E74" s="1191"/>
      <c r="F74" s="1191"/>
      <c r="G74" s="1191"/>
      <c r="H74" s="1191"/>
      <c r="I74" s="1191"/>
      <c r="J74" s="1191"/>
      <c r="K74" s="1191"/>
      <c r="L74" s="1191"/>
      <c r="M74" s="1191"/>
      <c r="N74" s="1191"/>
      <c r="O74" s="1191"/>
      <c r="P74" s="1191"/>
    </row>
    <row r="75" spans="3:16" x14ac:dyDescent="0.2">
      <c r="C75" s="1191"/>
      <c r="D75" s="1191"/>
      <c r="E75" s="1191"/>
      <c r="F75" s="1191"/>
      <c r="G75" s="1191"/>
      <c r="H75" s="1191"/>
      <c r="I75" s="1191"/>
      <c r="J75" s="1191"/>
      <c r="K75" s="1191"/>
      <c r="L75" s="1191"/>
      <c r="M75" s="1191"/>
      <c r="N75" s="1191"/>
      <c r="O75" s="1191"/>
      <c r="P75" s="1191"/>
    </row>
    <row r="76" spans="3:16" x14ac:dyDescent="0.2">
      <c r="C76" s="1191"/>
      <c r="D76" s="1191"/>
      <c r="E76" s="1191"/>
      <c r="F76" s="1191"/>
      <c r="G76" s="1191"/>
      <c r="H76" s="1191"/>
      <c r="I76" s="1191"/>
      <c r="J76" s="1191"/>
      <c r="K76" s="1191"/>
      <c r="L76" s="1191"/>
      <c r="M76" s="1191"/>
      <c r="N76" s="1191"/>
      <c r="O76" s="1191"/>
      <c r="P76" s="1191"/>
    </row>
    <row r="77" spans="3:16" x14ac:dyDescent="0.2">
      <c r="C77" s="1191"/>
      <c r="D77" s="1191"/>
      <c r="E77" s="1191"/>
      <c r="F77" s="1191"/>
      <c r="G77" s="1191"/>
      <c r="H77" s="1191"/>
      <c r="I77" s="1191"/>
      <c r="J77" s="1191"/>
      <c r="K77" s="1191"/>
      <c r="L77" s="1191"/>
      <c r="M77" s="1191"/>
      <c r="N77" s="1191"/>
      <c r="O77" s="1191"/>
      <c r="P77" s="1191"/>
    </row>
    <row r="78" spans="3:16" x14ac:dyDescent="0.2">
      <c r="C78" s="1191"/>
      <c r="D78" s="1191"/>
      <c r="E78" s="1191"/>
      <c r="F78" s="1191"/>
      <c r="G78" s="1191"/>
      <c r="H78" s="1191"/>
      <c r="I78" s="1191"/>
      <c r="J78" s="1191"/>
      <c r="K78" s="1191"/>
      <c r="L78" s="1191"/>
      <c r="M78" s="1191"/>
      <c r="N78" s="1191"/>
      <c r="O78" s="1191"/>
      <c r="P78" s="1191"/>
    </row>
    <row r="79" spans="3:16" x14ac:dyDescent="0.2">
      <c r="C79" s="1191"/>
      <c r="D79" s="1191"/>
      <c r="E79" s="1191"/>
      <c r="F79" s="1191"/>
      <c r="G79" s="1191"/>
      <c r="H79" s="1191"/>
      <c r="I79" s="1191"/>
      <c r="J79" s="1191"/>
      <c r="K79" s="1191"/>
      <c r="L79" s="1191"/>
      <c r="M79" s="1191"/>
      <c r="N79" s="1191"/>
      <c r="O79" s="1191"/>
      <c r="P79" s="1191"/>
    </row>
    <row r="80" spans="3:16" x14ac:dyDescent="0.2">
      <c r="C80" s="1191"/>
      <c r="D80" s="1191"/>
      <c r="E80" s="1191"/>
      <c r="F80" s="1191"/>
      <c r="G80" s="1191"/>
      <c r="H80" s="1191"/>
      <c r="I80" s="1191"/>
      <c r="J80" s="1191"/>
      <c r="K80" s="1191"/>
      <c r="L80" s="1191"/>
      <c r="M80" s="1191"/>
      <c r="N80" s="1191"/>
      <c r="O80" s="1191"/>
      <c r="P80" s="1191"/>
    </row>
    <row r="81" spans="3:16" x14ac:dyDescent="0.2">
      <c r="C81" s="1191"/>
      <c r="D81" s="1191"/>
      <c r="E81" s="1191"/>
      <c r="F81" s="1191"/>
      <c r="G81" s="1191"/>
      <c r="H81" s="1191"/>
      <c r="I81" s="1191"/>
      <c r="J81" s="1191"/>
      <c r="K81" s="1191"/>
      <c r="L81" s="1191"/>
      <c r="M81" s="1191"/>
      <c r="N81" s="1191"/>
      <c r="O81" s="1191"/>
      <c r="P81" s="1191"/>
    </row>
    <row r="82" spans="3:16" x14ac:dyDescent="0.2">
      <c r="C82" s="1191"/>
      <c r="D82" s="1191"/>
      <c r="E82" s="1191"/>
      <c r="F82" s="1191"/>
      <c r="G82" s="1191"/>
      <c r="H82" s="1191"/>
      <c r="I82" s="1191"/>
      <c r="J82" s="1191"/>
      <c r="K82" s="1191"/>
      <c r="L82" s="1191"/>
      <c r="M82" s="1191"/>
      <c r="N82" s="1191"/>
      <c r="O82" s="1191"/>
      <c r="P82" s="1191"/>
    </row>
    <row r="83" spans="3:16" x14ac:dyDescent="0.2">
      <c r="C83" s="1191"/>
      <c r="D83" s="1191"/>
      <c r="E83" s="1191"/>
      <c r="F83" s="1191"/>
      <c r="G83" s="1191"/>
      <c r="H83" s="1191"/>
      <c r="I83" s="1191"/>
      <c r="J83" s="1191"/>
      <c r="K83" s="1191"/>
      <c r="L83" s="1191"/>
      <c r="M83" s="1191"/>
      <c r="N83" s="1191"/>
      <c r="O83" s="1191"/>
      <c r="P83" s="1191"/>
    </row>
    <row r="84" spans="3:16" x14ac:dyDescent="0.2">
      <c r="C84" s="1191"/>
      <c r="D84" s="1191"/>
      <c r="E84" s="1191"/>
      <c r="F84" s="1191"/>
      <c r="G84" s="1191"/>
      <c r="H84" s="1191"/>
      <c r="I84" s="1191"/>
      <c r="J84" s="1191"/>
      <c r="K84" s="1191"/>
      <c r="L84" s="1191"/>
      <c r="M84" s="1191"/>
      <c r="N84" s="1191"/>
      <c r="O84" s="1191"/>
      <c r="P84" s="1191"/>
    </row>
    <row r="85" spans="3:16" x14ac:dyDescent="0.2">
      <c r="C85" s="1191"/>
      <c r="D85" s="1191"/>
      <c r="E85" s="1191"/>
      <c r="F85" s="1191"/>
      <c r="G85" s="1191"/>
      <c r="H85" s="1191"/>
      <c r="I85" s="1191"/>
      <c r="J85" s="1191"/>
      <c r="K85" s="1191"/>
      <c r="L85" s="1191"/>
      <c r="M85" s="1191"/>
      <c r="N85" s="1191"/>
      <c r="O85" s="1191"/>
      <c r="P85" s="1191"/>
    </row>
    <row r="86" spans="3:16" x14ac:dyDescent="0.2">
      <c r="C86" s="1191"/>
      <c r="D86" s="1191"/>
      <c r="E86" s="1191"/>
      <c r="F86" s="1191"/>
      <c r="G86" s="1191"/>
      <c r="H86" s="1191"/>
      <c r="I86" s="1191"/>
      <c r="J86" s="1191"/>
      <c r="K86" s="1191"/>
      <c r="L86" s="1191"/>
      <c r="M86" s="1191"/>
      <c r="N86" s="1191"/>
      <c r="O86" s="1191"/>
      <c r="P86" s="1191"/>
    </row>
    <row r="87" spans="3:16" x14ac:dyDescent="0.2">
      <c r="C87" s="1191"/>
      <c r="D87" s="1191"/>
      <c r="E87" s="1191"/>
      <c r="F87" s="1191"/>
      <c r="G87" s="1191"/>
      <c r="H87" s="1191"/>
      <c r="I87" s="1191"/>
      <c r="J87" s="1191"/>
      <c r="K87" s="1191"/>
      <c r="L87" s="1191"/>
      <c r="M87" s="1191"/>
      <c r="N87" s="1191"/>
      <c r="O87" s="1191"/>
      <c r="P87" s="1191"/>
    </row>
    <row r="88" spans="3:16" x14ac:dyDescent="0.2">
      <c r="C88" s="1191"/>
      <c r="D88" s="1191"/>
      <c r="E88" s="1191"/>
      <c r="F88" s="1191"/>
      <c r="G88" s="1191"/>
      <c r="H88" s="1191"/>
      <c r="I88" s="1191"/>
      <c r="J88" s="1191"/>
      <c r="K88" s="1191"/>
      <c r="L88" s="1191"/>
      <c r="M88" s="1191"/>
      <c r="N88" s="1191"/>
      <c r="O88" s="1191"/>
      <c r="P88" s="1191"/>
    </row>
    <row r="89" spans="3:16" x14ac:dyDescent="0.2">
      <c r="C89" s="1191"/>
      <c r="D89" s="1191"/>
      <c r="E89" s="1191"/>
      <c r="F89" s="1191"/>
      <c r="G89" s="1191"/>
      <c r="H89" s="1191"/>
      <c r="I89" s="1191"/>
      <c r="J89" s="1191"/>
      <c r="K89" s="1191"/>
      <c r="L89" s="1191"/>
      <c r="M89" s="1191"/>
      <c r="N89" s="1191"/>
      <c r="O89" s="1191"/>
      <c r="P89" s="1191"/>
    </row>
    <row r="90" spans="3:16" x14ac:dyDescent="0.2">
      <c r="C90" s="1191"/>
      <c r="D90" s="1191"/>
      <c r="E90" s="1191"/>
      <c r="F90" s="1191"/>
      <c r="G90" s="1191"/>
      <c r="H90" s="1191"/>
      <c r="I90" s="1191"/>
      <c r="J90" s="1191"/>
      <c r="K90" s="1191"/>
      <c r="L90" s="1191"/>
      <c r="M90" s="1191"/>
      <c r="N90" s="1191"/>
      <c r="O90" s="1191"/>
      <c r="P90" s="1191"/>
    </row>
    <row r="91" spans="3:16" x14ac:dyDescent="0.2">
      <c r="C91" s="1191"/>
      <c r="D91" s="1191"/>
      <c r="E91" s="1191"/>
      <c r="F91" s="1191"/>
      <c r="G91" s="1191"/>
      <c r="H91" s="1191"/>
      <c r="I91" s="1191"/>
      <c r="J91" s="1191"/>
      <c r="K91" s="1191"/>
      <c r="L91" s="1191"/>
      <c r="M91" s="1191"/>
      <c r="N91" s="1191"/>
      <c r="O91" s="1191"/>
      <c r="P91" s="1191"/>
    </row>
    <row r="92" spans="3:16" x14ac:dyDescent="0.2">
      <c r="C92" s="1191"/>
      <c r="D92" s="1191"/>
      <c r="E92" s="1191"/>
      <c r="F92" s="1191"/>
      <c r="G92" s="1191"/>
      <c r="H92" s="1191"/>
      <c r="I92" s="1191"/>
      <c r="J92" s="1191"/>
      <c r="K92" s="1191"/>
      <c r="L92" s="1191"/>
      <c r="M92" s="1191"/>
      <c r="N92" s="1191"/>
      <c r="O92" s="1191"/>
      <c r="P92" s="1191"/>
    </row>
  </sheetData>
  <mergeCells count="34">
    <mergeCell ref="C2:O2"/>
    <mergeCell ref="C3:O3"/>
    <mergeCell ref="C4:O4"/>
    <mergeCell ref="G7:J7"/>
    <mergeCell ref="C7:C8"/>
    <mergeCell ref="D7:D8"/>
    <mergeCell ref="E7:E8"/>
    <mergeCell ref="F7:F8"/>
    <mergeCell ref="K7:K8"/>
    <mergeCell ref="L7:L8"/>
    <mergeCell ref="M7:M8"/>
    <mergeCell ref="N7:N8"/>
    <mergeCell ref="O7:O8"/>
    <mergeCell ref="C6:D6"/>
    <mergeCell ref="C48:O48"/>
    <mergeCell ref="K29:K30"/>
    <mergeCell ref="L29:L30"/>
    <mergeCell ref="M29:M30"/>
    <mergeCell ref="N29:N30"/>
    <mergeCell ref="O29:O30"/>
    <mergeCell ref="C29:C30"/>
    <mergeCell ref="D29:D30"/>
    <mergeCell ref="E29:E30"/>
    <mergeCell ref="F29:F30"/>
    <mergeCell ref="G29:J29"/>
    <mergeCell ref="F44:G44"/>
    <mergeCell ref="F45:G45"/>
    <mergeCell ref="H44:L44"/>
    <mergeCell ref="H45:L45"/>
    <mergeCell ref="F24:G24"/>
    <mergeCell ref="F25:G25"/>
    <mergeCell ref="H24:L24"/>
    <mergeCell ref="H25:L25"/>
    <mergeCell ref="C28:D28"/>
  </mergeCells>
  <pageMargins left="0.7" right="0.7" top="0.75" bottom="0.75" header="0.3" footer="0.3"/>
  <pageSetup paperSize="9" orientation="portrait" r:id="rId1"/>
  <ignoredErrors>
    <ignoredError sqref="L9:M22 M32:N42 M31:N31 L31:L42" formulaRange="1"/>
  </ignoredError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  <pageSetUpPr fitToPage="1"/>
  </sheetPr>
  <dimension ref="A1:AA143"/>
  <sheetViews>
    <sheetView topLeftCell="A50" zoomScale="75" zoomScaleNormal="75" workbookViewId="0">
      <selection activeCell="I110" sqref="I110"/>
    </sheetView>
  </sheetViews>
  <sheetFormatPr defaultColWidth="11.42578125" defaultRowHeight="14.25" outlineLevelRow="1" x14ac:dyDescent="0.2"/>
  <cols>
    <col min="1" max="1" width="9.28515625" style="312" bestFit="1" customWidth="1"/>
    <col min="2" max="2" width="8.42578125" style="313" customWidth="1"/>
    <col min="3" max="3" width="26" style="313" bestFit="1" customWidth="1"/>
    <col min="4" max="4" width="13" style="311" bestFit="1" customWidth="1"/>
    <col min="5" max="5" width="23.140625" style="311" bestFit="1" customWidth="1"/>
    <col min="6" max="6" width="8" style="312" bestFit="1" customWidth="1"/>
    <col min="7" max="7" width="23.85546875" style="312" customWidth="1"/>
    <col min="8" max="8" width="10" style="312" bestFit="1" customWidth="1"/>
    <col min="9" max="9" width="24.140625" style="312" bestFit="1" customWidth="1"/>
    <col min="10" max="10" width="8.42578125" style="312" bestFit="1" customWidth="1"/>
    <col min="11" max="11" width="4.140625" style="312" customWidth="1"/>
    <col min="12" max="12" width="7.85546875" style="369" customWidth="1"/>
    <col min="13" max="13" width="28" style="312" bestFit="1" customWidth="1"/>
    <col min="14" max="14" width="14.28515625" style="369" bestFit="1" customWidth="1"/>
    <col min="15" max="17" width="7.85546875" style="312" bestFit="1" customWidth="1"/>
    <col min="18" max="18" width="9.28515625" style="312" bestFit="1" customWidth="1"/>
    <col min="19" max="19" width="6.42578125" style="312" bestFit="1" customWidth="1"/>
    <col min="20" max="20" width="6.5703125" style="312" bestFit="1" customWidth="1"/>
    <col min="21" max="21" width="10.85546875" style="312" bestFit="1" customWidth="1"/>
    <col min="22" max="22" width="6.140625" style="312" customWidth="1"/>
    <col min="23" max="23" width="7.28515625" style="312" bestFit="1" customWidth="1"/>
    <col min="24" max="24" width="21.5703125" style="420" bestFit="1" customWidth="1"/>
    <col min="25" max="25" width="10" style="312" bestFit="1" customWidth="1"/>
    <col min="26" max="16384" width="11.42578125" style="312"/>
  </cols>
  <sheetData>
    <row r="1" spans="1:25" s="315" customFormat="1" ht="19.5" x14ac:dyDescent="0.25">
      <c r="B1" s="2082" t="s">
        <v>193</v>
      </c>
      <c r="C1" s="2082"/>
      <c r="D1" s="2082"/>
      <c r="E1" s="2082"/>
      <c r="F1" s="2082"/>
      <c r="G1" s="2082"/>
      <c r="H1" s="2082"/>
      <c r="I1" s="2082"/>
      <c r="L1" s="367"/>
      <c r="N1" s="367"/>
      <c r="U1" s="314"/>
      <c r="V1" s="316"/>
      <c r="X1" s="417"/>
    </row>
    <row r="2" spans="1:25" s="315" customFormat="1" ht="19.5" x14ac:dyDescent="0.25">
      <c r="A2" s="2085" t="s">
        <v>88</v>
      </c>
      <c r="B2" s="2085"/>
      <c r="C2" s="2085"/>
      <c r="D2" s="2085"/>
      <c r="E2" s="468"/>
      <c r="F2" s="314"/>
      <c r="G2" s="314"/>
      <c r="H2" s="314"/>
      <c r="I2" s="314"/>
      <c r="L2" s="367"/>
      <c r="N2" s="367"/>
      <c r="U2" s="314"/>
      <c r="V2" s="316"/>
      <c r="X2" s="417"/>
    </row>
    <row r="3" spans="1:25" s="318" customFormat="1" ht="19.5" hidden="1" outlineLevel="1" thickTop="1" thickBot="1" x14ac:dyDescent="0.25">
      <c r="B3" s="2077" t="s">
        <v>144</v>
      </c>
      <c r="C3" s="2083"/>
      <c r="D3" s="2083"/>
      <c r="E3" s="2083"/>
      <c r="F3" s="2083"/>
      <c r="G3" s="2083"/>
      <c r="H3" s="2083"/>
      <c r="I3" s="2083"/>
      <c r="J3" s="2084"/>
      <c r="K3" s="317"/>
      <c r="L3" s="2080" t="s">
        <v>146</v>
      </c>
      <c r="M3" s="2069" t="s">
        <v>145</v>
      </c>
      <c r="N3" s="2070"/>
      <c r="O3" s="2070"/>
      <c r="P3" s="2070"/>
      <c r="Q3" s="2070"/>
      <c r="R3" s="2070"/>
      <c r="S3" s="2070"/>
      <c r="T3" s="2071"/>
      <c r="U3" s="2072" t="s">
        <v>0</v>
      </c>
      <c r="W3" s="2065" t="s">
        <v>190</v>
      </c>
      <c r="X3" s="2066"/>
      <c r="Y3" s="2067"/>
    </row>
    <row r="4" spans="1:25" s="462" customFormat="1" ht="15" hidden="1" outlineLevel="1" thickBot="1" x14ac:dyDescent="0.25">
      <c r="B4" s="2074">
        <v>1</v>
      </c>
      <c r="C4" s="463" t="s">
        <v>123</v>
      </c>
      <c r="D4" s="463" t="s">
        <v>82</v>
      </c>
      <c r="E4" s="463" t="s">
        <v>124</v>
      </c>
      <c r="F4" s="463" t="s">
        <v>82</v>
      </c>
      <c r="G4" s="463" t="s">
        <v>125</v>
      </c>
      <c r="H4" s="463" t="s">
        <v>82</v>
      </c>
      <c r="I4" s="463" t="s">
        <v>126</v>
      </c>
      <c r="J4" s="319" t="s">
        <v>82</v>
      </c>
      <c r="K4" s="464"/>
      <c r="L4" s="2081"/>
      <c r="M4" s="454" t="s">
        <v>56</v>
      </c>
      <c r="N4" s="455" t="s">
        <v>134</v>
      </c>
      <c r="O4" s="456" t="s">
        <v>1</v>
      </c>
      <c r="P4" s="456" t="s">
        <v>2</v>
      </c>
      <c r="Q4" s="456" t="s">
        <v>3</v>
      </c>
      <c r="R4" s="457" t="s">
        <v>94</v>
      </c>
      <c r="S4" s="458" t="s">
        <v>57</v>
      </c>
      <c r="T4" s="459" t="s">
        <v>87</v>
      </c>
      <c r="U4" s="2073"/>
      <c r="W4" s="542" t="s">
        <v>61</v>
      </c>
      <c r="X4" s="543" t="s">
        <v>191</v>
      </c>
      <c r="Y4" s="544" t="s">
        <v>0</v>
      </c>
    </row>
    <row r="5" spans="1:25" s="318" customFormat="1" hidden="1" outlineLevel="1" x14ac:dyDescent="0.2">
      <c r="B5" s="2075"/>
      <c r="C5" s="321" t="str">
        <f>$M$5</f>
        <v>Эммерих Эдуард</v>
      </c>
      <c r="D5" s="322">
        <v>149</v>
      </c>
      <c r="E5" s="321" t="str">
        <f>$M$6</f>
        <v>Пушкарев Александр</v>
      </c>
      <c r="F5" s="322">
        <v>162</v>
      </c>
      <c r="G5" s="321" t="str">
        <f>$M$7</f>
        <v>Клюева Наталья</v>
      </c>
      <c r="H5" s="322">
        <v>156</v>
      </c>
      <c r="I5" s="321" t="str">
        <f>$M$8</f>
        <v>Женихова Евгения</v>
      </c>
      <c r="J5" s="323">
        <v>154</v>
      </c>
      <c r="K5" s="320"/>
      <c r="L5" s="381">
        <f t="shared" ref="L5:L16" si="0">L4+1</f>
        <v>1</v>
      </c>
      <c r="M5" s="382" t="s">
        <v>39</v>
      </c>
      <c r="N5" s="439" t="s">
        <v>70</v>
      </c>
      <c r="O5" s="383">
        <f>D5</f>
        <v>149</v>
      </c>
      <c r="P5" s="383">
        <f>F12</f>
        <v>143</v>
      </c>
      <c r="Q5" s="383">
        <f>H16</f>
        <v>173</v>
      </c>
      <c r="R5" s="384">
        <f>F44</f>
        <v>146</v>
      </c>
      <c r="S5" s="385">
        <f>SUM(O5:R5)-MIN(O5:R5)</f>
        <v>468</v>
      </c>
      <c r="T5" s="402"/>
      <c r="U5" s="558">
        <f>(S5+(T5*3))/3</f>
        <v>156</v>
      </c>
      <c r="W5" s="545" t="s">
        <v>98</v>
      </c>
      <c r="X5" s="546" t="s">
        <v>41</v>
      </c>
      <c r="Y5" s="547">
        <v>205.33333333333334</v>
      </c>
    </row>
    <row r="6" spans="1:25" s="318" customFormat="1" hidden="1" outlineLevel="1" x14ac:dyDescent="0.2">
      <c r="B6" s="2075"/>
      <c r="C6" s="321" t="str">
        <f>$M$9</f>
        <v>Чуруксаева Людмила</v>
      </c>
      <c r="D6" s="322">
        <v>136</v>
      </c>
      <c r="E6" s="321" t="str">
        <f>$M$10</f>
        <v>Захаров Андрей</v>
      </c>
      <c r="F6" s="322">
        <v>168</v>
      </c>
      <c r="G6" s="321" t="str">
        <f>$M$11</f>
        <v>Куклин Игорь</v>
      </c>
      <c r="H6" s="322">
        <v>129</v>
      </c>
      <c r="I6" s="321" t="str">
        <f>$M$12</f>
        <v>Бурнаев Роман</v>
      </c>
      <c r="J6" s="323">
        <v>171</v>
      </c>
      <c r="K6" s="320"/>
      <c r="L6" s="387">
        <f t="shared" si="0"/>
        <v>2</v>
      </c>
      <c r="M6" s="388" t="s">
        <v>12</v>
      </c>
      <c r="N6" s="440" t="s">
        <v>72</v>
      </c>
      <c r="O6" s="389">
        <f>F5</f>
        <v>162</v>
      </c>
      <c r="P6" s="389">
        <f>H12</f>
        <v>165</v>
      </c>
      <c r="Q6" s="389">
        <f>J16</f>
        <v>169</v>
      </c>
      <c r="R6" s="390">
        <f>F48</f>
        <v>158</v>
      </c>
      <c r="S6" s="391">
        <f t="shared" ref="S6:S16" si="1">SUM(O6:R6)-MIN(O6:R6)</f>
        <v>496</v>
      </c>
      <c r="T6" s="403"/>
      <c r="U6" s="559">
        <f>(S6+(T6*3))/3</f>
        <v>165.33333333333334</v>
      </c>
      <c r="W6" s="548" t="s">
        <v>99</v>
      </c>
      <c r="X6" s="549" t="s">
        <v>68</v>
      </c>
      <c r="Y6" s="550">
        <v>193</v>
      </c>
    </row>
    <row r="7" spans="1:25" s="318" customFormat="1" hidden="1" outlineLevel="1" x14ac:dyDescent="0.2">
      <c r="B7" s="2075"/>
      <c r="C7" s="321" t="str">
        <f>$M$13</f>
        <v>Городилов Сергей</v>
      </c>
      <c r="D7" s="322">
        <v>156</v>
      </c>
      <c r="E7" s="321" t="str">
        <f>$M$14</f>
        <v>Тимохин Владимир</v>
      </c>
      <c r="F7" s="322">
        <v>138</v>
      </c>
      <c r="G7" s="321" t="str">
        <f>$M$15</f>
        <v>Гаврицков Владимир</v>
      </c>
      <c r="H7" s="322">
        <v>130</v>
      </c>
      <c r="I7" s="321" t="str">
        <f>$M$16</f>
        <v>Кравченко Оксана</v>
      </c>
      <c r="J7" s="334">
        <v>158</v>
      </c>
      <c r="K7" s="320"/>
      <c r="L7" s="387">
        <f t="shared" si="0"/>
        <v>3</v>
      </c>
      <c r="M7" s="393" t="s">
        <v>46</v>
      </c>
      <c r="N7" s="441" t="s">
        <v>73</v>
      </c>
      <c r="O7" s="389">
        <f>H5</f>
        <v>156</v>
      </c>
      <c r="P7" s="389">
        <f>J12</f>
        <v>152</v>
      </c>
      <c r="Q7" s="389">
        <f>D16</f>
        <v>163</v>
      </c>
      <c r="R7" s="390">
        <f>J48</f>
        <v>158</v>
      </c>
      <c r="S7" s="391">
        <f t="shared" si="1"/>
        <v>477</v>
      </c>
      <c r="T7" s="403">
        <v>8</v>
      </c>
      <c r="U7" s="559">
        <f t="shared" ref="U7:U12" si="2">(S7+(T7*3))/3</f>
        <v>167</v>
      </c>
      <c r="W7" s="548" t="s">
        <v>100</v>
      </c>
      <c r="X7" s="549" t="s">
        <v>11</v>
      </c>
      <c r="Y7" s="550">
        <v>188.33333333333334</v>
      </c>
    </row>
    <row r="8" spans="1:25" s="318" customFormat="1" ht="15" hidden="1" outlineLevel="1" thickBot="1" x14ac:dyDescent="0.25">
      <c r="B8" s="335"/>
      <c r="C8" s="320"/>
      <c r="D8" s="320"/>
      <c r="E8" s="320"/>
      <c r="F8" s="320"/>
      <c r="G8" s="320"/>
      <c r="H8" s="320"/>
      <c r="I8" s="320"/>
      <c r="J8" s="336"/>
      <c r="K8" s="320"/>
      <c r="L8" s="394">
        <f t="shared" si="0"/>
        <v>4</v>
      </c>
      <c r="M8" s="395" t="s">
        <v>50</v>
      </c>
      <c r="N8" s="442" t="s">
        <v>74</v>
      </c>
      <c r="O8" s="396">
        <f>J5</f>
        <v>154</v>
      </c>
      <c r="P8" s="396">
        <f>D12</f>
        <v>145</v>
      </c>
      <c r="Q8" s="396">
        <f>F16</f>
        <v>106</v>
      </c>
      <c r="R8" s="397">
        <f>H49</f>
        <v>108</v>
      </c>
      <c r="S8" s="398">
        <f t="shared" si="1"/>
        <v>407</v>
      </c>
      <c r="T8" s="404">
        <v>8</v>
      </c>
      <c r="U8" s="560">
        <f t="shared" si="2"/>
        <v>143.66666666666666</v>
      </c>
      <c r="W8" s="548" t="s">
        <v>101</v>
      </c>
      <c r="X8" s="549" t="s">
        <v>10</v>
      </c>
      <c r="Y8" s="550">
        <v>181</v>
      </c>
    </row>
    <row r="9" spans="1:25" s="318" customFormat="1" hidden="1" outlineLevel="1" x14ac:dyDescent="0.2">
      <c r="B9" s="2075">
        <v>2</v>
      </c>
      <c r="C9" s="337" t="s">
        <v>155</v>
      </c>
      <c r="D9" s="338" t="s">
        <v>82</v>
      </c>
      <c r="E9" s="337" t="s">
        <v>124</v>
      </c>
      <c r="F9" s="337" t="s">
        <v>82</v>
      </c>
      <c r="G9" s="337" t="s">
        <v>125</v>
      </c>
      <c r="H9" s="337" t="s">
        <v>82</v>
      </c>
      <c r="I9" s="337" t="s">
        <v>126</v>
      </c>
      <c r="J9" s="410" t="s">
        <v>82</v>
      </c>
      <c r="K9" s="320"/>
      <c r="L9" s="324">
        <f t="shared" si="0"/>
        <v>5</v>
      </c>
      <c r="M9" s="399" t="s">
        <v>8</v>
      </c>
      <c r="N9" s="443" t="s">
        <v>75</v>
      </c>
      <c r="O9" s="326">
        <f>D6</f>
        <v>136</v>
      </c>
      <c r="P9" s="326">
        <f>F10</f>
        <v>120</v>
      </c>
      <c r="Q9" s="326">
        <f>H17</f>
        <v>129</v>
      </c>
      <c r="R9" s="327">
        <f>H43</f>
        <v>140</v>
      </c>
      <c r="S9" s="328">
        <f t="shared" si="1"/>
        <v>405</v>
      </c>
      <c r="T9" s="405">
        <v>8</v>
      </c>
      <c r="U9" s="558">
        <f>(S9+(T9*3))/3</f>
        <v>143</v>
      </c>
      <c r="V9" s="339"/>
      <c r="W9" s="548" t="s">
        <v>102</v>
      </c>
      <c r="X9" s="549" t="s">
        <v>25</v>
      </c>
      <c r="Y9" s="550">
        <v>180.66666666666666</v>
      </c>
    </row>
    <row r="10" spans="1:25" s="339" customFormat="1" hidden="1" outlineLevel="1" x14ac:dyDescent="0.2">
      <c r="B10" s="2075"/>
      <c r="C10" s="321" t="str">
        <f>$M$12</f>
        <v>Бурнаев Роман</v>
      </c>
      <c r="D10" s="323">
        <v>184</v>
      </c>
      <c r="E10" s="321" t="str">
        <f>$M$9</f>
        <v>Чуруксаева Людмила</v>
      </c>
      <c r="F10" s="322">
        <v>120</v>
      </c>
      <c r="G10" s="321" t="str">
        <f>$M$10</f>
        <v>Захаров Андрей</v>
      </c>
      <c r="H10" s="322">
        <v>164</v>
      </c>
      <c r="I10" s="321" t="str">
        <f>$M$11</f>
        <v>Куклин Игорь</v>
      </c>
      <c r="J10" s="323">
        <v>143</v>
      </c>
      <c r="K10" s="341"/>
      <c r="L10" s="329">
        <f t="shared" si="0"/>
        <v>6</v>
      </c>
      <c r="M10" s="330" t="s">
        <v>47</v>
      </c>
      <c r="N10" s="444" t="s">
        <v>76</v>
      </c>
      <c r="O10" s="331">
        <f>F6</f>
        <v>168</v>
      </c>
      <c r="P10" s="331">
        <f>H10</f>
        <v>164</v>
      </c>
      <c r="Q10" s="331">
        <f>J17</f>
        <v>149</v>
      </c>
      <c r="R10" s="332">
        <f>F43</f>
        <v>195</v>
      </c>
      <c r="S10" s="333">
        <f t="shared" si="1"/>
        <v>527</v>
      </c>
      <c r="T10" s="406"/>
      <c r="U10" s="559">
        <f>(S10+(T10*3))/3</f>
        <v>175.66666666666666</v>
      </c>
      <c r="W10" s="548" t="s">
        <v>103</v>
      </c>
      <c r="X10" s="549" t="s">
        <v>47</v>
      </c>
      <c r="Y10" s="550">
        <v>175.66666666666666</v>
      </c>
    </row>
    <row r="11" spans="1:25" s="339" customFormat="1" hidden="1" outlineLevel="1" x14ac:dyDescent="0.2">
      <c r="B11" s="2075"/>
      <c r="C11" s="321" t="str">
        <f>$M$16</f>
        <v>Кравченко Оксана</v>
      </c>
      <c r="D11" s="334">
        <v>126</v>
      </c>
      <c r="E11" s="321" t="str">
        <f>$M$13</f>
        <v>Городилов Сергей</v>
      </c>
      <c r="F11" s="322">
        <v>166</v>
      </c>
      <c r="G11" s="321" t="str">
        <f>$M$14</f>
        <v>Тимохин Владимир</v>
      </c>
      <c r="H11" s="322">
        <v>161</v>
      </c>
      <c r="I11" s="321" t="str">
        <f>$M$15</f>
        <v>Гаврицков Владимир</v>
      </c>
      <c r="J11" s="323">
        <v>134</v>
      </c>
      <c r="K11" s="341"/>
      <c r="L11" s="329">
        <f t="shared" si="0"/>
        <v>7</v>
      </c>
      <c r="M11" s="330" t="s">
        <v>13</v>
      </c>
      <c r="N11" s="444" t="s">
        <v>77</v>
      </c>
      <c r="O11" s="331">
        <f>H6</f>
        <v>129</v>
      </c>
      <c r="P11" s="331">
        <f>J10</f>
        <v>143</v>
      </c>
      <c r="Q11" s="331">
        <f>D17</f>
        <v>191</v>
      </c>
      <c r="R11" s="332">
        <f>J43</f>
        <v>189</v>
      </c>
      <c r="S11" s="333">
        <f t="shared" si="1"/>
        <v>523</v>
      </c>
      <c r="T11" s="406"/>
      <c r="U11" s="559">
        <f t="shared" si="2"/>
        <v>174.33333333333334</v>
      </c>
      <c r="W11" s="548" t="s">
        <v>104</v>
      </c>
      <c r="X11" s="546" t="s">
        <v>13</v>
      </c>
      <c r="Y11" s="551">
        <v>174.33333333333334</v>
      </c>
    </row>
    <row r="12" spans="1:25" s="339" customFormat="1" ht="15" hidden="1" outlineLevel="1" thickBot="1" x14ac:dyDescent="0.25">
      <c r="B12" s="2075"/>
      <c r="C12" s="321" t="str">
        <f>$M$8</f>
        <v>Женихова Евгения</v>
      </c>
      <c r="D12" s="323">
        <v>145</v>
      </c>
      <c r="E12" s="321" t="str">
        <f>$M$5</f>
        <v>Эммерих Эдуард</v>
      </c>
      <c r="F12" s="322">
        <v>143</v>
      </c>
      <c r="G12" s="321" t="str">
        <f>$M$6</f>
        <v>Пушкарев Александр</v>
      </c>
      <c r="H12" s="322">
        <v>165</v>
      </c>
      <c r="I12" s="321" t="str">
        <f>$M$7</f>
        <v>Клюева Наталья</v>
      </c>
      <c r="J12" s="323">
        <v>152</v>
      </c>
      <c r="K12" s="341"/>
      <c r="L12" s="400">
        <f t="shared" si="0"/>
        <v>8</v>
      </c>
      <c r="M12" s="401" t="s">
        <v>136</v>
      </c>
      <c r="N12" s="445" t="s">
        <v>78</v>
      </c>
      <c r="O12" s="355">
        <f>J6</f>
        <v>171</v>
      </c>
      <c r="P12" s="355">
        <f>D10</f>
        <v>184</v>
      </c>
      <c r="Q12" s="355">
        <f>F17</f>
        <v>156</v>
      </c>
      <c r="R12" s="356">
        <v>0</v>
      </c>
      <c r="S12" s="357">
        <f t="shared" si="1"/>
        <v>511</v>
      </c>
      <c r="T12" s="407"/>
      <c r="U12" s="561">
        <f t="shared" si="2"/>
        <v>170.33333333333334</v>
      </c>
      <c r="V12" s="318"/>
      <c r="W12" s="548" t="s">
        <v>105</v>
      </c>
      <c r="X12" s="552" t="s">
        <v>43</v>
      </c>
      <c r="Y12" s="550">
        <v>172</v>
      </c>
    </row>
    <row r="13" spans="1:25" s="318" customFormat="1" hidden="1" outlineLevel="1" x14ac:dyDescent="0.2">
      <c r="B13" s="335"/>
      <c r="C13" s="320"/>
      <c r="D13" s="320"/>
      <c r="E13" s="320"/>
      <c r="F13" s="320"/>
      <c r="G13" s="320"/>
      <c r="H13" s="320"/>
      <c r="I13" s="320"/>
      <c r="J13" s="320"/>
      <c r="K13" s="320"/>
      <c r="L13" s="345">
        <f t="shared" si="0"/>
        <v>9</v>
      </c>
      <c r="M13" s="346" t="s">
        <v>122</v>
      </c>
      <c r="N13" s="446" t="s">
        <v>79</v>
      </c>
      <c r="O13" s="347">
        <f>D7</f>
        <v>156</v>
      </c>
      <c r="P13" s="347">
        <f>F11</f>
        <v>166</v>
      </c>
      <c r="Q13" s="347">
        <f>H15</f>
        <v>173</v>
      </c>
      <c r="R13" s="348">
        <v>0</v>
      </c>
      <c r="S13" s="349">
        <f t="shared" si="1"/>
        <v>495</v>
      </c>
      <c r="T13" s="408"/>
      <c r="U13" s="562">
        <f>(S13+(T13*3))/3</f>
        <v>165</v>
      </c>
      <c r="V13" s="339"/>
      <c r="W13" s="548" t="s">
        <v>106</v>
      </c>
      <c r="X13" s="549" t="s">
        <v>175</v>
      </c>
      <c r="Y13" s="553">
        <v>171.66666666666666</v>
      </c>
    </row>
    <row r="14" spans="1:25" s="339" customFormat="1" hidden="1" outlineLevel="1" x14ac:dyDescent="0.2">
      <c r="B14" s="2075">
        <v>3</v>
      </c>
      <c r="C14" s="337" t="s">
        <v>155</v>
      </c>
      <c r="D14" s="337" t="s">
        <v>82</v>
      </c>
      <c r="E14" s="337" t="s">
        <v>124</v>
      </c>
      <c r="F14" s="422" t="s">
        <v>82</v>
      </c>
      <c r="G14" s="337" t="s">
        <v>125</v>
      </c>
      <c r="H14" s="337" t="s">
        <v>82</v>
      </c>
      <c r="I14" s="337" t="s">
        <v>126</v>
      </c>
      <c r="J14" s="410" t="s">
        <v>82</v>
      </c>
      <c r="K14" s="341"/>
      <c r="L14" s="329">
        <f t="shared" si="0"/>
        <v>10</v>
      </c>
      <c r="M14" s="330" t="s">
        <v>65</v>
      </c>
      <c r="N14" s="444" t="s">
        <v>80</v>
      </c>
      <c r="O14" s="331">
        <f>F7</f>
        <v>138</v>
      </c>
      <c r="P14" s="331">
        <f>H11</f>
        <v>161</v>
      </c>
      <c r="Q14" s="331">
        <f>J15</f>
        <v>149</v>
      </c>
      <c r="R14" s="332">
        <v>0</v>
      </c>
      <c r="S14" s="333">
        <f t="shared" si="1"/>
        <v>448</v>
      </c>
      <c r="T14" s="406"/>
      <c r="U14" s="559">
        <f>(S14+(T14*3))/3</f>
        <v>149.33333333333334</v>
      </c>
      <c r="V14" s="318"/>
      <c r="W14" s="548" t="s">
        <v>107</v>
      </c>
      <c r="X14" s="549" t="s">
        <v>9</v>
      </c>
      <c r="Y14" s="550">
        <v>170.66666666666666</v>
      </c>
    </row>
    <row r="15" spans="1:25" s="318" customFormat="1" hidden="1" outlineLevel="1" x14ac:dyDescent="0.2">
      <c r="B15" s="2075"/>
      <c r="C15" s="321" t="str">
        <f>$M$15</f>
        <v>Гаврицков Владимир</v>
      </c>
      <c r="D15" s="322">
        <v>104</v>
      </c>
      <c r="E15" s="321" t="str">
        <f>$M$16</f>
        <v>Кравченко Оксана</v>
      </c>
      <c r="F15" s="423">
        <v>128</v>
      </c>
      <c r="G15" s="321" t="str">
        <f>$M$13</f>
        <v>Городилов Сергей</v>
      </c>
      <c r="H15" s="322">
        <v>173</v>
      </c>
      <c r="I15" s="321" t="str">
        <f>$M$14</f>
        <v>Тимохин Владимир</v>
      </c>
      <c r="J15" s="323">
        <v>149</v>
      </c>
      <c r="K15" s="320"/>
      <c r="L15" s="351">
        <f t="shared" si="0"/>
        <v>11</v>
      </c>
      <c r="M15" s="352" t="s">
        <v>51</v>
      </c>
      <c r="N15" s="447" t="s">
        <v>71</v>
      </c>
      <c r="O15" s="331">
        <f>H7</f>
        <v>130</v>
      </c>
      <c r="P15" s="331">
        <f>J11</f>
        <v>134</v>
      </c>
      <c r="Q15" s="331">
        <f>D15</f>
        <v>104</v>
      </c>
      <c r="R15" s="332">
        <f>D49</f>
        <v>140</v>
      </c>
      <c r="S15" s="333">
        <f t="shared" si="1"/>
        <v>404</v>
      </c>
      <c r="T15" s="406"/>
      <c r="U15" s="559">
        <f>(S15+(T15*3))/3</f>
        <v>134.66666666666666</v>
      </c>
      <c r="V15" s="339"/>
      <c r="W15" s="548" t="s">
        <v>108</v>
      </c>
      <c r="X15" s="554" t="s">
        <v>136</v>
      </c>
      <c r="Y15" s="550">
        <v>170.33333333333334</v>
      </c>
    </row>
    <row r="16" spans="1:25" s="339" customFormat="1" ht="15" hidden="1" outlineLevel="1" thickBot="1" x14ac:dyDescent="0.25">
      <c r="B16" s="2075"/>
      <c r="C16" s="321" t="str">
        <f>$M$7</f>
        <v>Клюева Наталья</v>
      </c>
      <c r="D16" s="322">
        <v>163</v>
      </c>
      <c r="E16" s="321" t="str">
        <f>$M$8</f>
        <v>Женихова Евгения</v>
      </c>
      <c r="F16" s="424">
        <v>106</v>
      </c>
      <c r="G16" s="321" t="str">
        <f>$M$5</f>
        <v>Эммерих Эдуард</v>
      </c>
      <c r="H16" s="322">
        <v>173</v>
      </c>
      <c r="I16" s="321" t="str">
        <f>$M$6</f>
        <v>Пушкарев Александр</v>
      </c>
      <c r="J16" s="323">
        <v>169</v>
      </c>
      <c r="K16" s="341"/>
      <c r="L16" s="353">
        <f t="shared" si="0"/>
        <v>12</v>
      </c>
      <c r="M16" s="379" t="s">
        <v>14</v>
      </c>
      <c r="N16" s="448" t="s">
        <v>81</v>
      </c>
      <c r="O16" s="355">
        <f>J7</f>
        <v>158</v>
      </c>
      <c r="P16" s="355">
        <f>D11</f>
        <v>126</v>
      </c>
      <c r="Q16" s="355">
        <f>F15</f>
        <v>128</v>
      </c>
      <c r="R16" s="356">
        <f>D48</f>
        <v>135</v>
      </c>
      <c r="S16" s="357">
        <f t="shared" si="1"/>
        <v>421</v>
      </c>
      <c r="T16" s="407">
        <v>8</v>
      </c>
      <c r="U16" s="561">
        <f>(S16+(T16*3))/3</f>
        <v>148.33333333333334</v>
      </c>
      <c r="V16" s="318"/>
      <c r="W16" s="548" t="s">
        <v>109</v>
      </c>
      <c r="X16" s="552" t="s">
        <v>160</v>
      </c>
      <c r="Y16" s="550">
        <v>167.33333333333334</v>
      </c>
    </row>
    <row r="17" spans="2:26" s="318" customFormat="1" ht="15" hidden="1" outlineLevel="1" thickBot="1" x14ac:dyDescent="0.25">
      <c r="B17" s="2076"/>
      <c r="C17" s="411" t="str">
        <f>$M$11</f>
        <v>Куклин Игорь</v>
      </c>
      <c r="D17" s="412">
        <v>191</v>
      </c>
      <c r="E17" s="411" t="str">
        <f>$M$12</f>
        <v>Бурнаев Роман</v>
      </c>
      <c r="F17" s="425">
        <v>156</v>
      </c>
      <c r="G17" s="411" t="str">
        <f>$M$9</f>
        <v>Чуруксаева Людмила</v>
      </c>
      <c r="H17" s="412">
        <v>129</v>
      </c>
      <c r="I17" s="411" t="str">
        <f>$M$10</f>
        <v>Захаров Андрей</v>
      </c>
      <c r="J17" s="413">
        <v>149</v>
      </c>
      <c r="K17" s="341"/>
      <c r="L17" s="368"/>
      <c r="M17" s="320"/>
      <c r="N17" s="449"/>
      <c r="O17" s="320"/>
      <c r="P17" s="320"/>
      <c r="Q17" s="320"/>
      <c r="R17" s="320"/>
      <c r="S17" s="320"/>
      <c r="T17" s="320"/>
      <c r="U17" s="336"/>
      <c r="W17" s="548" t="s">
        <v>110</v>
      </c>
      <c r="X17" s="549" t="s">
        <v>46</v>
      </c>
      <c r="Y17" s="553">
        <v>167</v>
      </c>
    </row>
    <row r="18" spans="2:26" s="318" customFormat="1" ht="15.75" hidden="1" outlineLevel="1" thickTop="1" thickBot="1" x14ac:dyDescent="0.25">
      <c r="B18" s="563"/>
      <c r="C18" s="320"/>
      <c r="D18" s="320"/>
      <c r="E18" s="320"/>
      <c r="F18" s="320"/>
      <c r="G18" s="320"/>
      <c r="H18" s="320"/>
      <c r="I18" s="320"/>
      <c r="J18" s="320"/>
      <c r="K18" s="341"/>
      <c r="L18" s="368"/>
      <c r="M18" s="320"/>
      <c r="N18" s="449"/>
      <c r="O18" s="320"/>
      <c r="P18" s="320"/>
      <c r="Q18" s="320"/>
      <c r="R18" s="320"/>
      <c r="S18" s="320"/>
      <c r="T18" s="320"/>
      <c r="U18" s="336"/>
      <c r="W18" s="548" t="s">
        <v>111</v>
      </c>
      <c r="X18" s="549" t="s">
        <v>67</v>
      </c>
      <c r="Y18" s="550">
        <v>166.33333333333334</v>
      </c>
    </row>
    <row r="19" spans="2:26" s="318" customFormat="1" ht="15.75" hidden="1" outlineLevel="1" thickTop="1" thickBot="1" x14ac:dyDescent="0.25">
      <c r="B19" s="2077" t="s">
        <v>178</v>
      </c>
      <c r="C19" s="2083"/>
      <c r="D19" s="2083"/>
      <c r="E19" s="2083"/>
      <c r="F19" s="2083"/>
      <c r="G19" s="2083"/>
      <c r="H19" s="2083"/>
      <c r="I19" s="2083"/>
      <c r="J19" s="2084"/>
      <c r="K19" s="341"/>
      <c r="L19" s="2080" t="s">
        <v>146</v>
      </c>
      <c r="M19" s="2069" t="s">
        <v>156</v>
      </c>
      <c r="N19" s="2070"/>
      <c r="O19" s="2070"/>
      <c r="P19" s="2070"/>
      <c r="Q19" s="2070"/>
      <c r="R19" s="2070"/>
      <c r="S19" s="2070"/>
      <c r="T19" s="2071"/>
      <c r="U19" s="2072" t="s">
        <v>0</v>
      </c>
      <c r="W19" s="548" t="s">
        <v>112</v>
      </c>
      <c r="X19" s="552" t="s">
        <v>12</v>
      </c>
      <c r="Y19" s="553">
        <v>165.33333333333334</v>
      </c>
    </row>
    <row r="20" spans="2:26" s="462" customFormat="1" ht="15" hidden="1" outlineLevel="1" thickBot="1" x14ac:dyDescent="0.25">
      <c r="B20" s="2074">
        <v>1</v>
      </c>
      <c r="C20" s="463" t="s">
        <v>123</v>
      </c>
      <c r="D20" s="463" t="s">
        <v>82</v>
      </c>
      <c r="E20" s="463" t="s">
        <v>124</v>
      </c>
      <c r="F20" s="463" t="s">
        <v>82</v>
      </c>
      <c r="G20" s="463" t="s">
        <v>125</v>
      </c>
      <c r="H20" s="463" t="s">
        <v>82</v>
      </c>
      <c r="I20" s="463" t="s">
        <v>126</v>
      </c>
      <c r="J20" s="319" t="s">
        <v>82</v>
      </c>
      <c r="K20" s="465"/>
      <c r="L20" s="2081"/>
      <c r="M20" s="454" t="s">
        <v>56</v>
      </c>
      <c r="N20" s="455" t="s">
        <v>134</v>
      </c>
      <c r="O20" s="456" t="s">
        <v>1</v>
      </c>
      <c r="P20" s="456" t="s">
        <v>2</v>
      </c>
      <c r="Q20" s="456" t="s">
        <v>3</v>
      </c>
      <c r="R20" s="457" t="s">
        <v>94</v>
      </c>
      <c r="S20" s="458" t="s">
        <v>57</v>
      </c>
      <c r="T20" s="459" t="s">
        <v>87</v>
      </c>
      <c r="U20" s="2073"/>
      <c r="W20" s="555" t="s">
        <v>113</v>
      </c>
      <c r="X20" s="556" t="s">
        <v>122</v>
      </c>
      <c r="Y20" s="557">
        <v>165</v>
      </c>
    </row>
    <row r="21" spans="2:26" s="318" customFormat="1" hidden="1" outlineLevel="1" x14ac:dyDescent="0.2">
      <c r="B21" s="2075"/>
      <c r="C21" s="321" t="str">
        <f>$M$21</f>
        <v>Ермолаев Кирилл</v>
      </c>
      <c r="D21" s="322">
        <v>189</v>
      </c>
      <c r="E21" s="321" t="str">
        <f>$M$22</f>
        <v>Постоенко Андрей</v>
      </c>
      <c r="F21" s="322">
        <v>171</v>
      </c>
      <c r="G21" s="321" t="str">
        <f>$M$23</f>
        <v>Демидов Кирилл</v>
      </c>
      <c r="H21" s="322">
        <v>134</v>
      </c>
      <c r="I21" s="321" t="str">
        <f>$M$24</f>
        <v>Карунас Антон</v>
      </c>
      <c r="J21" s="323">
        <v>227</v>
      </c>
      <c r="K21" s="341"/>
      <c r="L21" s="324">
        <f t="shared" ref="L21:L32" si="3">L20+1</f>
        <v>1</v>
      </c>
      <c r="M21" s="325" t="s">
        <v>43</v>
      </c>
      <c r="N21" s="443" t="s">
        <v>70</v>
      </c>
      <c r="O21" s="326">
        <f>D21</f>
        <v>189</v>
      </c>
      <c r="P21" s="326">
        <f>F28</f>
        <v>143</v>
      </c>
      <c r="Q21" s="326">
        <f>H32</f>
        <v>184</v>
      </c>
      <c r="R21" s="384">
        <v>0</v>
      </c>
      <c r="S21" s="385">
        <f>SUM(O21:R21)-MIN(O21:R21)</f>
        <v>516</v>
      </c>
      <c r="T21" s="402"/>
      <c r="U21" s="558">
        <f t="shared" ref="U21:U32" si="4">(S21+(T21*3))/3</f>
        <v>172</v>
      </c>
      <c r="W21" s="428" t="s">
        <v>114</v>
      </c>
      <c r="X21" s="460" t="s">
        <v>159</v>
      </c>
      <c r="Y21" s="461">
        <v>162.33333333333334</v>
      </c>
    </row>
    <row r="22" spans="2:26" s="318" customFormat="1" hidden="1" outlineLevel="1" x14ac:dyDescent="0.2">
      <c r="B22" s="2075"/>
      <c r="C22" s="321" t="str">
        <f>$M$25</f>
        <v>Cинякова Ирина</v>
      </c>
      <c r="D22" s="322">
        <v>148</v>
      </c>
      <c r="E22" s="321" t="str">
        <f>$M$26</f>
        <v>Гамов Евгений</v>
      </c>
      <c r="F22" s="322">
        <v>195</v>
      </c>
      <c r="G22" s="321" t="str">
        <f>$M$27</f>
        <v>Дикушникова Ольга</v>
      </c>
      <c r="H22" s="322">
        <v>208</v>
      </c>
      <c r="I22" s="321" t="str">
        <f>$M$28</f>
        <v>Левченко Алексей</v>
      </c>
      <c r="J22" s="323">
        <v>179</v>
      </c>
      <c r="K22" s="341"/>
      <c r="L22" s="329">
        <f t="shared" si="3"/>
        <v>2</v>
      </c>
      <c r="M22" s="330" t="s">
        <v>68</v>
      </c>
      <c r="N22" s="444" t="s">
        <v>72</v>
      </c>
      <c r="O22" s="331">
        <f>F21</f>
        <v>171</v>
      </c>
      <c r="P22" s="331">
        <f>H28</f>
        <v>237</v>
      </c>
      <c r="Q22" s="331">
        <f>J32</f>
        <v>171</v>
      </c>
      <c r="R22" s="390">
        <v>0</v>
      </c>
      <c r="S22" s="391">
        <f t="shared" ref="S22:S32" si="5">SUM(O22:R22)-MIN(O22:R22)</f>
        <v>579</v>
      </c>
      <c r="T22" s="403"/>
      <c r="U22" s="559">
        <f t="shared" si="4"/>
        <v>193</v>
      </c>
      <c r="W22" s="429" t="s">
        <v>115</v>
      </c>
      <c r="X22" s="426" t="s">
        <v>64</v>
      </c>
      <c r="Y22" s="451">
        <v>158</v>
      </c>
    </row>
    <row r="23" spans="2:26" s="318" customFormat="1" hidden="1" outlineLevel="1" x14ac:dyDescent="0.2">
      <c r="B23" s="2075"/>
      <c r="C23" s="321" t="str">
        <f>$M$29</f>
        <v>Шенцев Сергей</v>
      </c>
      <c r="D23" s="322">
        <v>177</v>
      </c>
      <c r="E23" s="321" t="str">
        <f>$M$30</f>
        <v>Тулина Мария</v>
      </c>
      <c r="F23" s="322">
        <v>138</v>
      </c>
      <c r="G23" s="321" t="str">
        <f>$M$31</f>
        <v>Оловянникова Елена</v>
      </c>
      <c r="H23" s="322">
        <v>141</v>
      </c>
      <c r="I23" s="321" t="str">
        <f>$M$32</f>
        <v>Cитников Алексей</v>
      </c>
      <c r="J23" s="334">
        <v>131</v>
      </c>
      <c r="K23" s="341"/>
      <c r="L23" s="329">
        <f t="shared" si="3"/>
        <v>3</v>
      </c>
      <c r="M23" s="330" t="s">
        <v>137</v>
      </c>
      <c r="N23" s="444" t="s">
        <v>73</v>
      </c>
      <c r="O23" s="331">
        <f>H21</f>
        <v>134</v>
      </c>
      <c r="P23" s="331">
        <f>J28</f>
        <v>136</v>
      </c>
      <c r="Q23" s="331">
        <f>D32</f>
        <v>131</v>
      </c>
      <c r="R23" s="390">
        <v>0</v>
      </c>
      <c r="S23" s="391">
        <f t="shared" si="5"/>
        <v>401</v>
      </c>
      <c r="T23" s="403"/>
      <c r="U23" s="559">
        <f t="shared" si="4"/>
        <v>133.66666666666666</v>
      </c>
      <c r="W23" s="429" t="s">
        <v>116</v>
      </c>
      <c r="X23" s="415" t="s">
        <v>39</v>
      </c>
      <c r="Y23" s="452">
        <v>156</v>
      </c>
    </row>
    <row r="24" spans="2:26" s="318" customFormat="1" ht="15" hidden="1" outlineLevel="1" thickBot="1" x14ac:dyDescent="0.25">
      <c r="B24" s="335"/>
      <c r="C24" s="320"/>
      <c r="D24" s="320"/>
      <c r="E24" s="320"/>
      <c r="F24" s="320"/>
      <c r="G24" s="320"/>
      <c r="H24" s="320"/>
      <c r="I24" s="320"/>
      <c r="J24" s="336"/>
      <c r="K24" s="341"/>
      <c r="L24" s="400">
        <f t="shared" si="3"/>
        <v>4</v>
      </c>
      <c r="M24" s="401" t="s">
        <v>67</v>
      </c>
      <c r="N24" s="445" t="s">
        <v>74</v>
      </c>
      <c r="O24" s="355">
        <f>J21</f>
        <v>227</v>
      </c>
      <c r="P24" s="355">
        <f>D28</f>
        <v>139</v>
      </c>
      <c r="Q24" s="355">
        <f>F32</f>
        <v>118</v>
      </c>
      <c r="R24" s="397">
        <f>J49</f>
        <v>133</v>
      </c>
      <c r="S24" s="398">
        <f t="shared" si="5"/>
        <v>499</v>
      </c>
      <c r="T24" s="409"/>
      <c r="U24" s="561">
        <f t="shared" si="4"/>
        <v>166.33333333333334</v>
      </c>
      <c r="W24" s="429" t="s">
        <v>117</v>
      </c>
      <c r="X24" s="416" t="s">
        <v>65</v>
      </c>
      <c r="Y24" s="452">
        <v>149.33333333333334</v>
      </c>
    </row>
    <row r="25" spans="2:26" s="318" customFormat="1" hidden="1" outlineLevel="1" x14ac:dyDescent="0.2">
      <c r="B25" s="2075">
        <v>2</v>
      </c>
      <c r="C25" s="337" t="s">
        <v>123</v>
      </c>
      <c r="D25" s="337" t="s">
        <v>82</v>
      </c>
      <c r="E25" s="337" t="s">
        <v>124</v>
      </c>
      <c r="F25" s="337" t="s">
        <v>82</v>
      </c>
      <c r="G25" s="337" t="s">
        <v>125</v>
      </c>
      <c r="H25" s="337" t="s">
        <v>82</v>
      </c>
      <c r="I25" s="337" t="s">
        <v>126</v>
      </c>
      <c r="J25" s="338" t="s">
        <v>82</v>
      </c>
      <c r="K25" s="341"/>
      <c r="L25" s="324">
        <f t="shared" si="3"/>
        <v>5</v>
      </c>
      <c r="M25" s="399" t="s">
        <v>160</v>
      </c>
      <c r="N25" s="443" t="s">
        <v>75</v>
      </c>
      <c r="O25" s="326">
        <f>D22</f>
        <v>148</v>
      </c>
      <c r="P25" s="326">
        <f>F26</f>
        <v>124</v>
      </c>
      <c r="Q25" s="326">
        <f>H33</f>
        <v>156</v>
      </c>
      <c r="R25" s="327">
        <f>F49</f>
        <v>174</v>
      </c>
      <c r="S25" s="328">
        <f t="shared" si="5"/>
        <v>478</v>
      </c>
      <c r="T25" s="405">
        <v>8</v>
      </c>
      <c r="U25" s="558">
        <f t="shared" si="4"/>
        <v>167.33333333333334</v>
      </c>
      <c r="V25" s="339"/>
      <c r="W25" s="429" t="s">
        <v>149</v>
      </c>
      <c r="X25" s="416" t="s">
        <v>14</v>
      </c>
      <c r="Y25" s="451">
        <v>148.33333333333334</v>
      </c>
    </row>
    <row r="26" spans="2:26" s="339" customFormat="1" hidden="1" outlineLevel="1" x14ac:dyDescent="0.2">
      <c r="B26" s="2075"/>
      <c r="C26" s="321" t="str">
        <f>$M$28</f>
        <v>Левченко Алексей</v>
      </c>
      <c r="D26" s="322">
        <v>156</v>
      </c>
      <c r="E26" s="414" t="str">
        <f>$M$25</f>
        <v>Cинякова Ирина</v>
      </c>
      <c r="F26" s="322">
        <v>124</v>
      </c>
      <c r="G26" s="321" t="str">
        <f>$M$26</f>
        <v>Гамов Евгений</v>
      </c>
      <c r="H26" s="322">
        <v>166</v>
      </c>
      <c r="I26" s="321" t="str">
        <f>$M$27</f>
        <v>Дикушникова Ольга</v>
      </c>
      <c r="J26" s="323">
        <v>138</v>
      </c>
      <c r="K26" s="341"/>
      <c r="L26" s="329">
        <f t="shared" si="3"/>
        <v>6</v>
      </c>
      <c r="M26" s="330" t="s">
        <v>25</v>
      </c>
      <c r="N26" s="444" t="s">
        <v>76</v>
      </c>
      <c r="O26" s="331">
        <f>F22</f>
        <v>195</v>
      </c>
      <c r="P26" s="331">
        <f>H26</f>
        <v>166</v>
      </c>
      <c r="Q26" s="331">
        <f>J33</f>
        <v>181</v>
      </c>
      <c r="R26" s="332">
        <v>0</v>
      </c>
      <c r="S26" s="333">
        <f t="shared" si="5"/>
        <v>542</v>
      </c>
      <c r="T26" s="406"/>
      <c r="U26" s="559">
        <f t="shared" si="4"/>
        <v>180.66666666666666</v>
      </c>
      <c r="W26" s="429" t="s">
        <v>150</v>
      </c>
      <c r="X26" s="421" t="s">
        <v>177</v>
      </c>
      <c r="Y26" s="452">
        <v>148</v>
      </c>
    </row>
    <row r="27" spans="2:26" s="339" customFormat="1" hidden="1" outlineLevel="1" x14ac:dyDescent="0.2">
      <c r="B27" s="2075"/>
      <c r="C27" s="321" t="str">
        <f>$M$32</f>
        <v>Cитников Алексей</v>
      </c>
      <c r="D27" s="340">
        <v>169</v>
      </c>
      <c r="E27" s="414" t="str">
        <f>$M$29</f>
        <v>Шенцев Сергей</v>
      </c>
      <c r="F27" s="322">
        <v>114</v>
      </c>
      <c r="G27" s="321" t="str">
        <f>$M$30</f>
        <v>Тулина Мария</v>
      </c>
      <c r="H27" s="322">
        <v>101</v>
      </c>
      <c r="I27" s="321" t="str">
        <f>$M$31</f>
        <v>Оловянникова Елена</v>
      </c>
      <c r="J27" s="323">
        <v>177</v>
      </c>
      <c r="K27" s="341"/>
      <c r="L27" s="329">
        <f t="shared" si="3"/>
        <v>7</v>
      </c>
      <c r="M27" s="378" t="s">
        <v>10</v>
      </c>
      <c r="N27" s="444" t="s">
        <v>77</v>
      </c>
      <c r="O27" s="331">
        <f>H22</f>
        <v>208</v>
      </c>
      <c r="P27" s="331">
        <f>J26</f>
        <v>138</v>
      </c>
      <c r="Q27" s="331">
        <f>D33</f>
        <v>173</v>
      </c>
      <c r="R27" s="332">
        <v>0</v>
      </c>
      <c r="S27" s="333">
        <f t="shared" si="5"/>
        <v>519</v>
      </c>
      <c r="T27" s="406">
        <v>8</v>
      </c>
      <c r="U27" s="559">
        <f t="shared" si="4"/>
        <v>181</v>
      </c>
      <c r="W27" s="429" t="s">
        <v>151</v>
      </c>
      <c r="X27" s="416" t="s">
        <v>50</v>
      </c>
      <c r="Y27" s="451">
        <v>143.66666666666666</v>
      </c>
    </row>
    <row r="28" spans="2:26" s="339" customFormat="1" ht="15" hidden="1" outlineLevel="1" thickBot="1" x14ac:dyDescent="0.25">
      <c r="B28" s="2075"/>
      <c r="C28" s="321" t="str">
        <f>$M$24</f>
        <v>Карунас Антон</v>
      </c>
      <c r="D28" s="322">
        <v>139</v>
      </c>
      <c r="E28" s="414" t="str">
        <f>$M$21</f>
        <v>Ермолаев Кирилл</v>
      </c>
      <c r="F28" s="322">
        <v>143</v>
      </c>
      <c r="G28" s="321" t="str">
        <f>$M$22</f>
        <v>Постоенко Андрей</v>
      </c>
      <c r="H28" s="322">
        <v>237</v>
      </c>
      <c r="I28" s="321" t="str">
        <f>$M$23</f>
        <v>Демидов Кирилл</v>
      </c>
      <c r="J28" s="323">
        <v>136</v>
      </c>
      <c r="K28" s="341"/>
      <c r="L28" s="400">
        <f t="shared" si="3"/>
        <v>8</v>
      </c>
      <c r="M28" s="401" t="s">
        <v>64</v>
      </c>
      <c r="N28" s="445" t="s">
        <v>78</v>
      </c>
      <c r="O28" s="355">
        <f>J22</f>
        <v>179</v>
      </c>
      <c r="P28" s="355">
        <f>D26</f>
        <v>156</v>
      </c>
      <c r="Q28" s="355">
        <f>F33</f>
        <v>139</v>
      </c>
      <c r="R28" s="356">
        <f>H44</f>
        <v>126</v>
      </c>
      <c r="S28" s="357">
        <f t="shared" si="5"/>
        <v>474</v>
      </c>
      <c r="T28" s="407"/>
      <c r="U28" s="561">
        <f t="shared" si="4"/>
        <v>158</v>
      </c>
      <c r="V28" s="318"/>
      <c r="W28" s="429" t="s">
        <v>152</v>
      </c>
      <c r="X28" s="416" t="s">
        <v>138</v>
      </c>
      <c r="Y28" s="451">
        <v>141.33333333333334</v>
      </c>
      <c r="Z28" s="318"/>
    </row>
    <row r="29" spans="2:26" s="318" customFormat="1" hidden="1" outlineLevel="1" x14ac:dyDescent="0.2">
      <c r="B29" s="335"/>
      <c r="C29" s="320"/>
      <c r="D29" s="320"/>
      <c r="E29" s="320"/>
      <c r="F29" s="320"/>
      <c r="G29" s="320"/>
      <c r="H29" s="320"/>
      <c r="I29" s="320"/>
      <c r="J29" s="336"/>
      <c r="K29" s="341"/>
      <c r="L29" s="345">
        <f t="shared" si="3"/>
        <v>9</v>
      </c>
      <c r="M29" s="346" t="s">
        <v>11</v>
      </c>
      <c r="N29" s="446" t="s">
        <v>79</v>
      </c>
      <c r="O29" s="347">
        <f>D23</f>
        <v>177</v>
      </c>
      <c r="P29" s="347">
        <f>F27</f>
        <v>114</v>
      </c>
      <c r="Q29" s="347">
        <f>H31</f>
        <v>195</v>
      </c>
      <c r="R29" s="348">
        <f>H48</f>
        <v>193</v>
      </c>
      <c r="S29" s="349">
        <f t="shared" si="5"/>
        <v>565</v>
      </c>
      <c r="T29" s="408"/>
      <c r="U29" s="562">
        <f t="shared" si="4"/>
        <v>188.33333333333334</v>
      </c>
      <c r="V29" s="339"/>
      <c r="W29" s="429" t="s">
        <v>153</v>
      </c>
      <c r="X29" s="416" t="s">
        <v>8</v>
      </c>
      <c r="Y29" s="452">
        <v>143</v>
      </c>
      <c r="Z29" s="339"/>
    </row>
    <row r="30" spans="2:26" s="339" customFormat="1" hidden="1" outlineLevel="1" x14ac:dyDescent="0.2">
      <c r="B30" s="2075">
        <v>3</v>
      </c>
      <c r="C30" s="337" t="s">
        <v>123</v>
      </c>
      <c r="D30" s="337" t="s">
        <v>82</v>
      </c>
      <c r="E30" s="337" t="s">
        <v>124</v>
      </c>
      <c r="F30" s="337" t="s">
        <v>82</v>
      </c>
      <c r="G30" s="337" t="s">
        <v>125</v>
      </c>
      <c r="H30" s="337" t="s">
        <v>82</v>
      </c>
      <c r="I30" s="337" t="s">
        <v>126</v>
      </c>
      <c r="J30" s="338" t="s">
        <v>82</v>
      </c>
      <c r="K30" s="341"/>
      <c r="L30" s="329">
        <f t="shared" si="3"/>
        <v>10</v>
      </c>
      <c r="M30" s="378" t="s">
        <v>138</v>
      </c>
      <c r="N30" s="444" t="s">
        <v>80</v>
      </c>
      <c r="O30" s="331">
        <f>F23</f>
        <v>138</v>
      </c>
      <c r="P30" s="331">
        <f>H27</f>
        <v>101</v>
      </c>
      <c r="Q30" s="331">
        <f>J31</f>
        <v>131</v>
      </c>
      <c r="R30" s="332">
        <f>D43</f>
        <v>131</v>
      </c>
      <c r="S30" s="333">
        <f t="shared" si="5"/>
        <v>400</v>
      </c>
      <c r="T30" s="406">
        <v>8</v>
      </c>
      <c r="U30" s="559">
        <f t="shared" si="4"/>
        <v>141.33333333333334</v>
      </c>
      <c r="V30" s="318"/>
      <c r="W30" s="429" t="s">
        <v>154</v>
      </c>
      <c r="X30" s="421" t="s">
        <v>51</v>
      </c>
      <c r="Y30" s="451">
        <v>134.66666666666666</v>
      </c>
      <c r="Z30" s="318"/>
    </row>
    <row r="31" spans="2:26" s="318" customFormat="1" ht="15" hidden="1" outlineLevel="1" thickBot="1" x14ac:dyDescent="0.25">
      <c r="B31" s="2075"/>
      <c r="C31" s="321" t="str">
        <f>$M$31</f>
        <v>Оловянникова Елена</v>
      </c>
      <c r="D31" s="322">
        <v>170</v>
      </c>
      <c r="E31" s="321" t="str">
        <f>$M$32</f>
        <v>Cитников Алексей</v>
      </c>
      <c r="F31" s="340">
        <v>172</v>
      </c>
      <c r="G31" s="321" t="str">
        <f>$M$29</f>
        <v>Шенцев Сергей</v>
      </c>
      <c r="H31" s="322">
        <v>195</v>
      </c>
      <c r="I31" s="321" t="str">
        <f>$M$30</f>
        <v>Тулина Мария</v>
      </c>
      <c r="J31" s="323">
        <v>131</v>
      </c>
      <c r="K31" s="320"/>
      <c r="L31" s="351">
        <f t="shared" si="3"/>
        <v>11</v>
      </c>
      <c r="M31" s="380" t="s">
        <v>9</v>
      </c>
      <c r="N31" s="447" t="s">
        <v>71</v>
      </c>
      <c r="O31" s="331">
        <f>H23</f>
        <v>141</v>
      </c>
      <c r="P31" s="331">
        <f>J27</f>
        <v>177</v>
      </c>
      <c r="Q31" s="331">
        <f>D31</f>
        <v>170</v>
      </c>
      <c r="R31" s="332">
        <v>0</v>
      </c>
      <c r="S31" s="333">
        <f t="shared" si="5"/>
        <v>488</v>
      </c>
      <c r="T31" s="406">
        <v>8</v>
      </c>
      <c r="U31" s="559">
        <f t="shared" si="4"/>
        <v>170.66666666666666</v>
      </c>
      <c r="V31" s="339"/>
      <c r="W31" s="430" t="s">
        <v>157</v>
      </c>
      <c r="X31" s="431" t="s">
        <v>137</v>
      </c>
      <c r="Y31" s="453">
        <v>133.66666666666666</v>
      </c>
      <c r="Z31" s="339"/>
    </row>
    <row r="32" spans="2:26" s="339" customFormat="1" ht="15" hidden="1" outlineLevel="1" thickBot="1" x14ac:dyDescent="0.25">
      <c r="B32" s="2075"/>
      <c r="C32" s="321" t="str">
        <f>$M$23</f>
        <v>Демидов Кирилл</v>
      </c>
      <c r="D32" s="322">
        <v>131</v>
      </c>
      <c r="E32" s="321" t="str">
        <f>$M$24</f>
        <v>Карунас Антон</v>
      </c>
      <c r="F32" s="322">
        <v>118</v>
      </c>
      <c r="G32" s="321" t="str">
        <f>$M$21</f>
        <v>Ермолаев Кирилл</v>
      </c>
      <c r="H32" s="322">
        <v>184</v>
      </c>
      <c r="I32" s="321" t="str">
        <f>$M$22</f>
        <v>Постоенко Андрей</v>
      </c>
      <c r="J32" s="323">
        <v>171</v>
      </c>
      <c r="K32" s="341"/>
      <c r="L32" s="353">
        <f t="shared" si="3"/>
        <v>12</v>
      </c>
      <c r="M32" s="354" t="s">
        <v>175</v>
      </c>
      <c r="N32" s="448" t="s">
        <v>81</v>
      </c>
      <c r="O32" s="355">
        <f>J23</f>
        <v>131</v>
      </c>
      <c r="P32" s="355">
        <f>D27</f>
        <v>169</v>
      </c>
      <c r="Q32" s="355">
        <f>F31</f>
        <v>172</v>
      </c>
      <c r="R32" s="356">
        <f>D44</f>
        <v>174</v>
      </c>
      <c r="S32" s="357">
        <f t="shared" si="5"/>
        <v>515</v>
      </c>
      <c r="T32" s="407"/>
      <c r="U32" s="561">
        <f t="shared" si="4"/>
        <v>171.66666666666666</v>
      </c>
      <c r="V32" s="318"/>
      <c r="W32" s="318"/>
      <c r="Z32" s="318"/>
    </row>
    <row r="33" spans="2:26" s="339" customFormat="1" ht="15" hidden="1" outlineLevel="1" thickBot="1" x14ac:dyDescent="0.25">
      <c r="B33" s="2076"/>
      <c r="C33" s="342" t="str">
        <f>$M$27</f>
        <v>Дикушникова Ольга</v>
      </c>
      <c r="D33" s="343">
        <v>173</v>
      </c>
      <c r="E33" s="342" t="str">
        <f>$M$28</f>
        <v>Левченко Алексей</v>
      </c>
      <c r="F33" s="343">
        <v>139</v>
      </c>
      <c r="G33" s="342" t="str">
        <f>$M$25</f>
        <v>Cинякова Ирина</v>
      </c>
      <c r="H33" s="343">
        <v>156</v>
      </c>
      <c r="I33" s="342" t="str">
        <f>$M$26</f>
        <v>Гамов Евгений</v>
      </c>
      <c r="J33" s="344">
        <v>181</v>
      </c>
      <c r="K33" s="372"/>
      <c r="L33" s="372"/>
      <c r="M33" s="372"/>
      <c r="N33" s="450"/>
      <c r="O33" s="372"/>
      <c r="P33" s="372"/>
      <c r="Q33" s="372"/>
      <c r="R33" s="372"/>
      <c r="S33" s="372"/>
      <c r="T33" s="372"/>
      <c r="U33" s="564"/>
      <c r="V33" s="372"/>
      <c r="W33" s="372"/>
      <c r="Z33" s="372"/>
    </row>
    <row r="34" spans="2:26" s="377" customFormat="1" ht="15.75" hidden="1" outlineLevel="1" thickTop="1" thickBot="1" x14ac:dyDescent="0.25">
      <c r="B34" s="565"/>
      <c r="C34" s="371"/>
      <c r="D34" s="371"/>
      <c r="E34" s="371"/>
      <c r="F34" s="371"/>
      <c r="G34" s="371"/>
      <c r="H34" s="371"/>
      <c r="I34" s="371"/>
      <c r="J34" s="371"/>
      <c r="K34" s="372"/>
      <c r="L34" s="372"/>
      <c r="M34" s="372"/>
      <c r="N34" s="450"/>
      <c r="O34" s="372"/>
      <c r="P34" s="372"/>
      <c r="Q34" s="372"/>
      <c r="R34" s="372"/>
      <c r="S34" s="372"/>
      <c r="T34" s="372"/>
      <c r="U34" s="564"/>
      <c r="V34" s="372"/>
      <c r="W34" s="372"/>
      <c r="X34" s="418"/>
      <c r="Y34" s="372"/>
      <c r="Z34" s="372"/>
    </row>
    <row r="35" spans="2:26" s="377" customFormat="1" ht="15.75" hidden="1" outlineLevel="1" thickTop="1" thickBot="1" x14ac:dyDescent="0.25">
      <c r="B35" s="2077" t="s">
        <v>179</v>
      </c>
      <c r="C35" s="2078"/>
      <c r="D35" s="2078"/>
      <c r="E35" s="2078"/>
      <c r="F35" s="2078"/>
      <c r="G35" s="2078"/>
      <c r="H35" s="2079"/>
      <c r="I35" s="371"/>
      <c r="J35" s="371"/>
      <c r="K35" s="372"/>
      <c r="L35" s="2080" t="s">
        <v>146</v>
      </c>
      <c r="M35" s="2069" t="s">
        <v>158</v>
      </c>
      <c r="N35" s="2070"/>
      <c r="O35" s="2070"/>
      <c r="P35" s="2070"/>
      <c r="Q35" s="2070"/>
      <c r="R35" s="2070"/>
      <c r="S35" s="2070"/>
      <c r="T35" s="2071"/>
      <c r="U35" s="2072" t="s">
        <v>0</v>
      </c>
      <c r="V35" s="372"/>
      <c r="W35" s="372"/>
      <c r="X35" s="418"/>
      <c r="Y35" s="372"/>
      <c r="Z35" s="372"/>
    </row>
    <row r="36" spans="2:26" s="466" customFormat="1" ht="15" hidden="1" outlineLevel="1" thickBot="1" x14ac:dyDescent="0.25">
      <c r="B36" s="2074">
        <v>1</v>
      </c>
      <c r="C36" s="463" t="s">
        <v>123</v>
      </c>
      <c r="D36" s="463" t="s">
        <v>82</v>
      </c>
      <c r="E36" s="463" t="s">
        <v>124</v>
      </c>
      <c r="F36" s="463" t="s">
        <v>82</v>
      </c>
      <c r="G36" s="463" t="s">
        <v>125</v>
      </c>
      <c r="H36" s="319" t="s">
        <v>82</v>
      </c>
      <c r="I36" s="566"/>
      <c r="J36" s="566"/>
      <c r="K36" s="372"/>
      <c r="L36" s="2081"/>
      <c r="M36" s="454" t="s">
        <v>56</v>
      </c>
      <c r="N36" s="455" t="s">
        <v>134</v>
      </c>
      <c r="O36" s="456" t="s">
        <v>1</v>
      </c>
      <c r="P36" s="456" t="s">
        <v>2</v>
      </c>
      <c r="Q36" s="456" t="s">
        <v>3</v>
      </c>
      <c r="R36" s="457" t="s">
        <v>94</v>
      </c>
      <c r="S36" s="458" t="s">
        <v>57</v>
      </c>
      <c r="T36" s="459" t="s">
        <v>87</v>
      </c>
      <c r="U36" s="2073"/>
      <c r="V36" s="372"/>
      <c r="W36" s="372"/>
      <c r="X36" s="418"/>
      <c r="Y36" s="372"/>
      <c r="Z36" s="372"/>
    </row>
    <row r="37" spans="2:26" s="377" customFormat="1" hidden="1" outlineLevel="1" x14ac:dyDescent="0.2">
      <c r="B37" s="2075"/>
      <c r="C37" s="321" t="str">
        <f>M37</f>
        <v>СУРОВЦЕВ Александр</v>
      </c>
      <c r="D37" s="322">
        <v>143</v>
      </c>
      <c r="E37" s="321" t="str">
        <f>C38</f>
        <v>Фатаев Назим</v>
      </c>
      <c r="F37" s="322">
        <v>159</v>
      </c>
      <c r="G37" s="321" t="str">
        <f>E38</f>
        <v>Черный Сергей</v>
      </c>
      <c r="H37" s="323">
        <v>208</v>
      </c>
      <c r="I37" s="371"/>
      <c r="J37" s="371"/>
      <c r="K37" s="372"/>
      <c r="L37" s="381">
        <f>L36+1</f>
        <v>1</v>
      </c>
      <c r="M37" s="382" t="s">
        <v>177</v>
      </c>
      <c r="N37" s="439" t="s">
        <v>70</v>
      </c>
      <c r="O37" s="383">
        <f>D37</f>
        <v>143</v>
      </c>
      <c r="P37" s="383">
        <f>F39</f>
        <v>169</v>
      </c>
      <c r="Q37" s="383">
        <f>H38</f>
        <v>132</v>
      </c>
      <c r="R37" s="384">
        <v>0</v>
      </c>
      <c r="S37" s="385">
        <f>SUM(O37:R37)-MIN(O37:R37)</f>
        <v>444</v>
      </c>
      <c r="T37" s="386"/>
      <c r="U37" s="567">
        <f>(S37+(T37*3))/3</f>
        <v>148</v>
      </c>
      <c r="V37" s="372"/>
      <c r="W37" s="372"/>
      <c r="Z37" s="372"/>
    </row>
    <row r="38" spans="2:26" s="377" customFormat="1" hidden="1" outlineLevel="1" x14ac:dyDescent="0.2">
      <c r="B38" s="2075"/>
      <c r="C38" s="321" t="str">
        <f>M38</f>
        <v>Фатаев Назим</v>
      </c>
      <c r="D38" s="322">
        <v>147</v>
      </c>
      <c r="E38" s="321" t="str">
        <f>C39</f>
        <v>Черный Сергей</v>
      </c>
      <c r="F38" s="322">
        <v>225</v>
      </c>
      <c r="G38" s="321" t="str">
        <f>E39</f>
        <v>СУРОВЦЕВ Александр</v>
      </c>
      <c r="H38" s="323">
        <v>132</v>
      </c>
      <c r="I38" s="371"/>
      <c r="J38" s="371"/>
      <c r="K38" s="372"/>
      <c r="L38" s="387">
        <f>L37+1</f>
        <v>2</v>
      </c>
      <c r="M38" s="388" t="s">
        <v>159</v>
      </c>
      <c r="N38" s="441" t="s">
        <v>75</v>
      </c>
      <c r="O38" s="389">
        <f>D38</f>
        <v>147</v>
      </c>
      <c r="P38" s="389">
        <f>F37</f>
        <v>159</v>
      </c>
      <c r="Q38" s="389">
        <f>H39</f>
        <v>178</v>
      </c>
      <c r="R38" s="390">
        <f>J44</f>
        <v>150</v>
      </c>
      <c r="S38" s="391">
        <f>SUM(O38:R38)-MIN(O38:R38)</f>
        <v>487</v>
      </c>
      <c r="T38" s="392"/>
      <c r="U38" s="568">
        <f>(S38+(T38*3))/3</f>
        <v>162.33333333333334</v>
      </c>
      <c r="V38" s="372"/>
      <c r="W38" s="372"/>
      <c r="X38" s="418"/>
      <c r="Y38" s="372"/>
      <c r="Z38" s="372"/>
    </row>
    <row r="39" spans="2:26" s="377" customFormat="1" ht="15" hidden="1" outlineLevel="1" thickBot="1" x14ac:dyDescent="0.25">
      <c r="B39" s="2076"/>
      <c r="C39" s="342" t="str">
        <f>M39</f>
        <v>Черный Сергей</v>
      </c>
      <c r="D39" s="343">
        <v>183</v>
      </c>
      <c r="E39" s="342" t="str">
        <f>C37</f>
        <v>СУРОВЦЕВ Александр</v>
      </c>
      <c r="F39" s="343">
        <v>169</v>
      </c>
      <c r="G39" s="342" t="str">
        <f>E37</f>
        <v>Фатаев Назим</v>
      </c>
      <c r="H39" s="344">
        <v>178</v>
      </c>
      <c r="I39" s="569"/>
      <c r="J39" s="569"/>
      <c r="K39" s="570"/>
      <c r="L39" s="571">
        <f>L38+1</f>
        <v>3</v>
      </c>
      <c r="M39" s="572" t="s">
        <v>41</v>
      </c>
      <c r="N39" s="573" t="s">
        <v>79</v>
      </c>
      <c r="O39" s="574">
        <f>D39</f>
        <v>183</v>
      </c>
      <c r="P39" s="574">
        <f>F38</f>
        <v>225</v>
      </c>
      <c r="Q39" s="574">
        <f>H37</f>
        <v>208</v>
      </c>
      <c r="R39" s="575">
        <v>0</v>
      </c>
      <c r="S39" s="576">
        <f>SUM(O39:R39)-MIN(O39:R39)</f>
        <v>616</v>
      </c>
      <c r="T39" s="577"/>
      <c r="U39" s="578">
        <f>(S39+(T39*3))/3</f>
        <v>205.33333333333334</v>
      </c>
      <c r="V39" s="372"/>
      <c r="W39" s="372"/>
      <c r="X39" s="418"/>
      <c r="Y39" s="372"/>
      <c r="Z39" s="372"/>
    </row>
    <row r="40" spans="2:26" s="377" customFormat="1" ht="15.75" hidden="1" outlineLevel="1" thickTop="1" thickBot="1" x14ac:dyDescent="0.25">
      <c r="B40" s="376"/>
      <c r="C40" s="373"/>
      <c r="D40" s="374"/>
      <c r="E40" s="373"/>
      <c r="F40" s="374"/>
      <c r="G40" s="373"/>
      <c r="H40" s="374"/>
      <c r="I40" s="373"/>
      <c r="J40" s="375"/>
      <c r="K40" s="372"/>
      <c r="L40" s="372"/>
      <c r="M40" s="372"/>
      <c r="N40" s="450"/>
      <c r="O40" s="372"/>
      <c r="P40" s="372"/>
      <c r="Q40" s="372"/>
      <c r="R40" s="372"/>
      <c r="S40" s="372"/>
      <c r="T40" s="372"/>
      <c r="U40" s="372"/>
      <c r="V40" s="372"/>
      <c r="W40" s="372"/>
      <c r="X40" s="418"/>
      <c r="Y40" s="372"/>
      <c r="Z40" s="372"/>
    </row>
    <row r="41" spans="2:26" s="377" customFormat="1" ht="15" hidden="1" outlineLevel="1" thickTop="1" x14ac:dyDescent="0.2">
      <c r="B41" s="2062" t="s">
        <v>161</v>
      </c>
      <c r="C41" s="2063"/>
      <c r="D41" s="2063"/>
      <c r="E41" s="2063"/>
      <c r="F41" s="2063"/>
      <c r="G41" s="2063"/>
      <c r="H41" s="2063"/>
      <c r="I41" s="2063"/>
      <c r="J41" s="2064"/>
      <c r="K41" s="372"/>
      <c r="O41" s="372"/>
      <c r="P41" s="372"/>
      <c r="Q41" s="372"/>
      <c r="U41" s="372"/>
      <c r="V41" s="372"/>
      <c r="W41" s="372"/>
      <c r="X41" s="418"/>
      <c r="Y41" s="372"/>
      <c r="Z41" s="372"/>
    </row>
    <row r="42" spans="2:26" s="377" customFormat="1" hidden="1" outlineLevel="1" x14ac:dyDescent="0.2">
      <c r="B42" s="2075">
        <v>1</v>
      </c>
      <c r="C42" s="359">
        <v>1</v>
      </c>
      <c r="D42" s="359" t="s">
        <v>82</v>
      </c>
      <c r="E42" s="359">
        <v>2</v>
      </c>
      <c r="F42" s="359" t="s">
        <v>82</v>
      </c>
      <c r="G42" s="359">
        <v>3</v>
      </c>
      <c r="H42" s="359" t="s">
        <v>82</v>
      </c>
      <c r="I42" s="359">
        <v>4</v>
      </c>
      <c r="J42" s="360" t="s">
        <v>82</v>
      </c>
      <c r="K42" s="372"/>
      <c r="O42" s="372"/>
      <c r="P42" s="372"/>
      <c r="Q42" s="372"/>
      <c r="U42" s="372"/>
      <c r="V42" s="372"/>
      <c r="W42" s="372"/>
      <c r="X42" s="418"/>
      <c r="Y42" s="372"/>
      <c r="Z42" s="372"/>
    </row>
    <row r="43" spans="2:26" s="377" customFormat="1" hidden="1" outlineLevel="1" x14ac:dyDescent="0.2">
      <c r="B43" s="2075"/>
      <c r="C43" s="438" t="str">
        <f>M30</f>
        <v>Тулина Мария</v>
      </c>
      <c r="D43" s="361">
        <v>131</v>
      </c>
      <c r="E43" s="362" t="str">
        <f>M10</f>
        <v>Захаров Андрей</v>
      </c>
      <c r="F43" s="361">
        <v>195</v>
      </c>
      <c r="G43" s="362" t="str">
        <f>M9</f>
        <v>Чуруксаева Людмила</v>
      </c>
      <c r="H43" s="361">
        <v>140</v>
      </c>
      <c r="I43" s="321" t="str">
        <f>M11</f>
        <v>Куклин Игорь</v>
      </c>
      <c r="J43" s="363">
        <v>189</v>
      </c>
      <c r="K43" s="372"/>
      <c r="O43" s="372"/>
      <c r="P43" s="372"/>
      <c r="Q43" s="372"/>
      <c r="U43" s="372"/>
      <c r="V43" s="372"/>
      <c r="W43" s="372"/>
      <c r="X43" s="418"/>
      <c r="Y43" s="372"/>
      <c r="Z43" s="372"/>
    </row>
    <row r="44" spans="2:26" s="377" customFormat="1" hidden="1" outlineLevel="1" x14ac:dyDescent="0.2">
      <c r="B44" s="2075"/>
      <c r="C44" s="321" t="str">
        <f>M32</f>
        <v>Cитников Алексей</v>
      </c>
      <c r="D44" s="361">
        <v>174</v>
      </c>
      <c r="E44" s="321" t="str">
        <f>M5</f>
        <v>Эммерих Эдуард</v>
      </c>
      <c r="F44" s="361">
        <v>146</v>
      </c>
      <c r="G44" s="362" t="str">
        <f>M28</f>
        <v>Левченко Алексей</v>
      </c>
      <c r="H44" s="361">
        <v>126</v>
      </c>
      <c r="I44" s="362" t="str">
        <f>M38</f>
        <v>Фатаев Назим</v>
      </c>
      <c r="J44" s="363">
        <v>150</v>
      </c>
      <c r="K44" s="372"/>
      <c r="O44" s="372"/>
      <c r="P44" s="372"/>
      <c r="Q44" s="372"/>
      <c r="U44" s="372"/>
      <c r="V44" s="372"/>
      <c r="W44" s="372"/>
      <c r="X44" s="418"/>
      <c r="Y44" s="372"/>
      <c r="Z44" s="372"/>
    </row>
    <row r="45" spans="2:26" s="339" customFormat="1" ht="15" hidden="1" outlineLevel="1" thickBot="1" x14ac:dyDescent="0.25">
      <c r="B45" s="350"/>
      <c r="C45" s="341"/>
      <c r="D45" s="341"/>
      <c r="E45" s="341"/>
      <c r="F45" s="341"/>
      <c r="G45" s="341"/>
      <c r="H45" s="341"/>
      <c r="I45" s="341"/>
      <c r="J45" s="427"/>
      <c r="O45" s="372"/>
      <c r="P45" s="372"/>
      <c r="Q45" s="372"/>
      <c r="U45" s="372"/>
      <c r="V45" s="372"/>
      <c r="W45" s="372"/>
      <c r="X45" s="418"/>
      <c r="Y45" s="372"/>
      <c r="Z45" s="372"/>
    </row>
    <row r="46" spans="2:26" s="339" customFormat="1" ht="15" hidden="1" outlineLevel="1" thickTop="1" x14ac:dyDescent="0.2">
      <c r="B46" s="2062" t="s">
        <v>162</v>
      </c>
      <c r="C46" s="2063"/>
      <c r="D46" s="2063"/>
      <c r="E46" s="2063"/>
      <c r="F46" s="2063"/>
      <c r="G46" s="2063"/>
      <c r="H46" s="2063"/>
      <c r="I46" s="2063"/>
      <c r="J46" s="2064"/>
      <c r="O46" s="372"/>
      <c r="P46" s="372"/>
      <c r="Q46" s="372"/>
      <c r="U46" s="372"/>
      <c r="V46" s="372"/>
      <c r="W46" s="372"/>
      <c r="X46" s="418"/>
      <c r="Y46" s="372"/>
      <c r="Z46" s="372"/>
    </row>
    <row r="47" spans="2:26" s="339" customFormat="1" hidden="1" outlineLevel="1" x14ac:dyDescent="0.2">
      <c r="B47" s="2075">
        <v>1</v>
      </c>
      <c r="C47" s="359">
        <v>1</v>
      </c>
      <c r="D47" s="359" t="s">
        <v>82</v>
      </c>
      <c r="E47" s="359">
        <v>2</v>
      </c>
      <c r="F47" s="359" t="s">
        <v>82</v>
      </c>
      <c r="G47" s="359">
        <v>3</v>
      </c>
      <c r="H47" s="359" t="s">
        <v>82</v>
      </c>
      <c r="I47" s="359">
        <v>4</v>
      </c>
      <c r="J47" s="360" t="s">
        <v>82</v>
      </c>
      <c r="O47" s="372"/>
      <c r="P47" s="372"/>
      <c r="Q47" s="372"/>
      <c r="U47" s="372"/>
      <c r="V47" s="372"/>
      <c r="W47" s="372"/>
      <c r="X47" s="418"/>
      <c r="Y47" s="372"/>
      <c r="Z47" s="372"/>
    </row>
    <row r="48" spans="2:26" s="339" customFormat="1" hidden="1" outlineLevel="1" x14ac:dyDescent="0.2">
      <c r="B48" s="2075"/>
      <c r="C48" s="321" t="str">
        <f>M16</f>
        <v>Кравченко Оксана</v>
      </c>
      <c r="D48" s="361">
        <v>135</v>
      </c>
      <c r="E48" s="362" t="str">
        <f>M6</f>
        <v>Пушкарев Александр</v>
      </c>
      <c r="F48" s="361">
        <v>158</v>
      </c>
      <c r="G48" s="362" t="str">
        <f>M29</f>
        <v>Шенцев Сергей</v>
      </c>
      <c r="H48" s="361">
        <v>193</v>
      </c>
      <c r="I48" s="321" t="str">
        <f>M7</f>
        <v>Клюева Наталья</v>
      </c>
      <c r="J48" s="363">
        <v>158</v>
      </c>
      <c r="O48" s="372"/>
      <c r="P48" s="372"/>
      <c r="Q48" s="372"/>
      <c r="U48" s="372"/>
      <c r="V48" s="372"/>
      <c r="W48" s="372"/>
      <c r="X48" s="418"/>
      <c r="Y48" s="372"/>
      <c r="Z48" s="372"/>
    </row>
    <row r="49" spans="1:26" s="339" customFormat="1" ht="15" hidden="1" outlineLevel="1" thickBot="1" x14ac:dyDescent="0.25">
      <c r="B49" s="2076"/>
      <c r="C49" s="342" t="str">
        <f>M15</f>
        <v>Гаврицков Владимир</v>
      </c>
      <c r="D49" s="364">
        <v>140</v>
      </c>
      <c r="E49" s="342" t="str">
        <f>M25</f>
        <v>Cинякова Ирина</v>
      </c>
      <c r="F49" s="364">
        <v>174</v>
      </c>
      <c r="G49" s="365" t="str">
        <f>M8</f>
        <v>Женихова Евгения</v>
      </c>
      <c r="H49" s="364">
        <v>108</v>
      </c>
      <c r="I49" s="365" t="str">
        <f>M24</f>
        <v>Карунас Антон</v>
      </c>
      <c r="J49" s="366">
        <v>133</v>
      </c>
      <c r="O49" s="372"/>
      <c r="P49" s="372"/>
      <c r="Q49" s="372"/>
      <c r="U49" s="372"/>
      <c r="V49" s="372"/>
      <c r="W49" s="372"/>
      <c r="X49" s="418"/>
      <c r="Y49" s="372"/>
      <c r="Z49" s="372"/>
    </row>
    <row r="50" spans="1:26" s="339" customFormat="1" collapsed="1" x14ac:dyDescent="0.2">
      <c r="O50" s="372"/>
      <c r="P50" s="372"/>
      <c r="Q50" s="372"/>
      <c r="U50" s="372"/>
      <c r="V50" s="372"/>
      <c r="W50" s="372"/>
      <c r="X50" s="418"/>
      <c r="Y50" s="372"/>
      <c r="Z50" s="372"/>
    </row>
    <row r="51" spans="1:26" s="436" customFormat="1" ht="19.5" x14ac:dyDescent="0.25">
      <c r="A51" s="2068" t="s">
        <v>176</v>
      </c>
      <c r="B51" s="2068"/>
      <c r="C51" s="2068"/>
      <c r="D51" s="2068"/>
      <c r="E51" s="579"/>
      <c r="F51" s="579"/>
      <c r="U51" s="314"/>
      <c r="V51" s="316"/>
      <c r="X51" s="437"/>
    </row>
    <row r="52" spans="1:26" s="436" customFormat="1" ht="15" customHeight="1" x14ac:dyDescent="0.2">
      <c r="A52" s="499"/>
      <c r="B52" s="499"/>
      <c r="C52" s="499"/>
      <c r="D52" s="499"/>
      <c r="E52" s="499"/>
      <c r="F52" s="499"/>
      <c r="U52" s="314"/>
      <c r="V52" s="316"/>
      <c r="X52" s="437"/>
    </row>
    <row r="53" spans="1:26" s="311" customFormat="1" ht="15.75" hidden="1" outlineLevel="1" thickTop="1" thickBot="1" x14ac:dyDescent="0.25">
      <c r="A53" s="2059" t="s">
        <v>180</v>
      </c>
      <c r="B53" s="2060"/>
      <c r="C53" s="2060"/>
      <c r="D53" s="2060"/>
      <c r="E53" s="2060"/>
      <c r="F53" s="2061"/>
      <c r="X53" s="419"/>
    </row>
    <row r="54" spans="1:26" s="311" customFormat="1" ht="15" hidden="1" outlineLevel="1" thickBot="1" x14ac:dyDescent="0.25">
      <c r="A54" s="489" t="s">
        <v>142</v>
      </c>
      <c r="B54" s="490" t="s">
        <v>143</v>
      </c>
      <c r="C54" s="491" t="s">
        <v>56</v>
      </c>
      <c r="D54" s="491" t="s">
        <v>140</v>
      </c>
      <c r="E54" s="491" t="s">
        <v>141</v>
      </c>
      <c r="F54" s="492" t="s">
        <v>59</v>
      </c>
      <c r="X54" s="419"/>
    </row>
    <row r="55" spans="1:26" hidden="1" outlineLevel="1" x14ac:dyDescent="0.2">
      <c r="A55" s="2046" t="s">
        <v>165</v>
      </c>
      <c r="B55" s="473" t="s">
        <v>98</v>
      </c>
      <c r="C55" s="474" t="s">
        <v>11</v>
      </c>
      <c r="D55" s="474">
        <v>184</v>
      </c>
      <c r="E55" s="474">
        <v>145</v>
      </c>
      <c r="F55" s="475">
        <f t="shared" ref="F55:F65" si="6">D55+E55</f>
        <v>329</v>
      </c>
    </row>
    <row r="56" spans="1:26" ht="15" hidden="1" outlineLevel="1" thickBot="1" x14ac:dyDescent="0.25">
      <c r="A56" s="2047"/>
      <c r="B56" s="469" t="s">
        <v>99</v>
      </c>
      <c r="C56" s="470" t="s">
        <v>67</v>
      </c>
      <c r="D56" s="471">
        <v>162</v>
      </c>
      <c r="E56" s="471">
        <v>149</v>
      </c>
      <c r="F56" s="472">
        <f t="shared" si="6"/>
        <v>311</v>
      </c>
    </row>
    <row r="57" spans="1:26" ht="15" hidden="1" outlineLevel="1" thickBot="1" x14ac:dyDescent="0.25">
      <c r="A57" s="435"/>
      <c r="B57" s="370"/>
      <c r="C57" s="370"/>
      <c r="D57" s="370"/>
      <c r="E57" s="370"/>
      <c r="F57" s="434"/>
      <c r="G57" s="629" t="s">
        <v>43</v>
      </c>
      <c r="H57" s="630">
        <v>415</v>
      </c>
      <c r="I57" s="467">
        <v>2</v>
      </c>
    </row>
    <row r="58" spans="1:26" hidden="1" outlineLevel="1" x14ac:dyDescent="0.2">
      <c r="A58" s="2046" t="s">
        <v>166</v>
      </c>
      <c r="B58" s="473" t="s">
        <v>98</v>
      </c>
      <c r="C58" s="474" t="s">
        <v>175</v>
      </c>
      <c r="D58" s="474">
        <v>191</v>
      </c>
      <c r="E58" s="474">
        <v>187</v>
      </c>
      <c r="F58" s="475">
        <f t="shared" si="6"/>
        <v>378</v>
      </c>
      <c r="G58" s="631" t="s">
        <v>175</v>
      </c>
      <c r="H58" s="632">
        <v>378</v>
      </c>
      <c r="I58" s="467">
        <v>3</v>
      </c>
    </row>
    <row r="59" spans="1:26" ht="15" hidden="1" outlineLevel="1" thickBot="1" x14ac:dyDescent="0.25">
      <c r="A59" s="2047"/>
      <c r="B59" s="469" t="s">
        <v>99</v>
      </c>
      <c r="C59" s="470" t="s">
        <v>160</v>
      </c>
      <c r="D59" s="471">
        <v>130</v>
      </c>
      <c r="E59" s="471">
        <v>129</v>
      </c>
      <c r="F59" s="472">
        <f t="shared" si="6"/>
        <v>259</v>
      </c>
      <c r="G59" s="633" t="s">
        <v>12</v>
      </c>
      <c r="H59" s="632">
        <v>345</v>
      </c>
      <c r="I59" s="467">
        <v>4</v>
      </c>
    </row>
    <row r="60" spans="1:26" ht="15" hidden="1" outlineLevel="1" thickBot="1" x14ac:dyDescent="0.25">
      <c r="A60" s="435"/>
      <c r="B60" s="370"/>
      <c r="C60" s="370"/>
      <c r="D60" s="370"/>
      <c r="E60" s="370"/>
      <c r="F60" s="434"/>
      <c r="G60" s="634" t="s">
        <v>136</v>
      </c>
      <c r="H60" s="632">
        <v>342</v>
      </c>
      <c r="I60" s="467">
        <v>1</v>
      </c>
    </row>
    <row r="61" spans="1:26" ht="15" hidden="1" customHeight="1" outlineLevel="1" x14ac:dyDescent="0.2">
      <c r="A61" s="2046" t="s">
        <v>164</v>
      </c>
      <c r="B61" s="473" t="s">
        <v>98</v>
      </c>
      <c r="C61" s="474" t="s">
        <v>12</v>
      </c>
      <c r="D61" s="474">
        <v>176</v>
      </c>
      <c r="E61" s="474">
        <v>169</v>
      </c>
      <c r="F61" s="475">
        <f t="shared" si="6"/>
        <v>345</v>
      </c>
      <c r="G61" s="634" t="s">
        <v>68</v>
      </c>
      <c r="H61" s="632">
        <v>339</v>
      </c>
      <c r="I61" s="467">
        <v>1</v>
      </c>
      <c r="U61" s="311"/>
      <c r="V61" s="311"/>
    </row>
    <row r="62" spans="1:26" ht="15" hidden="1" outlineLevel="1" thickBot="1" x14ac:dyDescent="0.25">
      <c r="A62" s="2047"/>
      <c r="B62" s="469" t="s">
        <v>99</v>
      </c>
      <c r="C62" s="470" t="s">
        <v>9</v>
      </c>
      <c r="D62" s="471">
        <v>127</v>
      </c>
      <c r="E62" s="471">
        <v>136</v>
      </c>
      <c r="F62" s="472">
        <f t="shared" si="6"/>
        <v>263</v>
      </c>
      <c r="G62" s="634" t="s">
        <v>122</v>
      </c>
      <c r="H62" s="632">
        <v>331</v>
      </c>
      <c r="I62" s="467">
        <v>4</v>
      </c>
      <c r="W62" s="311"/>
    </row>
    <row r="63" spans="1:26" ht="15" hidden="1" outlineLevel="1" thickBot="1" x14ac:dyDescent="0.25">
      <c r="A63" s="435"/>
      <c r="B63" s="370"/>
      <c r="C63" s="370"/>
      <c r="D63" s="370"/>
      <c r="E63" s="370"/>
      <c r="F63" s="434"/>
      <c r="G63" s="634" t="s">
        <v>41</v>
      </c>
      <c r="H63" s="632">
        <v>330</v>
      </c>
      <c r="I63" s="467">
        <v>3</v>
      </c>
      <c r="W63" s="311"/>
    </row>
    <row r="64" spans="1:26" hidden="1" outlineLevel="1" x14ac:dyDescent="0.2">
      <c r="A64" s="2046" t="s">
        <v>163</v>
      </c>
      <c r="B64" s="473" t="s">
        <v>98</v>
      </c>
      <c r="C64" s="476" t="s">
        <v>13</v>
      </c>
      <c r="D64" s="474">
        <v>160</v>
      </c>
      <c r="E64" s="474">
        <v>152</v>
      </c>
      <c r="F64" s="475">
        <f t="shared" si="6"/>
        <v>312</v>
      </c>
      <c r="G64" s="635" t="s">
        <v>11</v>
      </c>
      <c r="H64" s="636">
        <v>329</v>
      </c>
      <c r="I64" s="467">
        <v>2</v>
      </c>
      <c r="W64" s="311"/>
    </row>
    <row r="65" spans="1:27" ht="15" hidden="1" outlineLevel="1" thickBot="1" x14ac:dyDescent="0.25">
      <c r="A65" s="2047"/>
      <c r="B65" s="469" t="s">
        <v>99</v>
      </c>
      <c r="C65" s="471" t="s">
        <v>43</v>
      </c>
      <c r="D65" s="471">
        <v>197</v>
      </c>
      <c r="E65" s="471">
        <v>218</v>
      </c>
      <c r="F65" s="472">
        <f t="shared" si="6"/>
        <v>415</v>
      </c>
    </row>
    <row r="66" spans="1:27" s="311" customFormat="1" ht="15" hidden="1" outlineLevel="1" thickBot="1" x14ac:dyDescent="0.25">
      <c r="A66" s="2048" t="s">
        <v>181</v>
      </c>
      <c r="B66" s="2049"/>
      <c r="C66" s="2049"/>
      <c r="D66" s="2049"/>
      <c r="E66" s="2049"/>
      <c r="F66" s="2050"/>
      <c r="H66" s="312"/>
      <c r="U66" s="312"/>
      <c r="V66" s="312"/>
      <c r="W66" s="312"/>
      <c r="X66" s="419"/>
      <c r="AA66" s="312"/>
    </row>
    <row r="67" spans="1:27" s="311" customFormat="1" ht="15" hidden="1" outlineLevel="1" thickBot="1" x14ac:dyDescent="0.25">
      <c r="A67" s="489" t="s">
        <v>142</v>
      </c>
      <c r="B67" s="490" t="s">
        <v>143</v>
      </c>
      <c r="C67" s="491" t="s">
        <v>56</v>
      </c>
      <c r="D67" s="491" t="s">
        <v>140</v>
      </c>
      <c r="E67" s="491" t="s">
        <v>141</v>
      </c>
      <c r="F67" s="492" t="s">
        <v>59</v>
      </c>
      <c r="H67" s="312"/>
      <c r="U67" s="312"/>
      <c r="V67" s="312"/>
      <c r="W67" s="312"/>
      <c r="X67" s="419"/>
      <c r="AA67" s="312"/>
    </row>
    <row r="68" spans="1:27" s="311" customFormat="1" hidden="1" outlineLevel="1" x14ac:dyDescent="0.2">
      <c r="A68" s="2046" t="s">
        <v>165</v>
      </c>
      <c r="B68" s="473" t="s">
        <v>98</v>
      </c>
      <c r="C68" s="474" t="s">
        <v>68</v>
      </c>
      <c r="D68" s="474">
        <v>144</v>
      </c>
      <c r="E68" s="474">
        <v>195</v>
      </c>
      <c r="F68" s="475">
        <f>D68+E68</f>
        <v>339</v>
      </c>
      <c r="G68" s="637" t="str">
        <f>C69</f>
        <v>Дикушникова Ольга</v>
      </c>
      <c r="H68" s="638">
        <f>F69</f>
        <v>319</v>
      </c>
      <c r="I68" s="311" t="s">
        <v>106</v>
      </c>
      <c r="X68" s="419"/>
      <c r="AA68" s="312"/>
    </row>
    <row r="69" spans="1:27" s="311" customFormat="1" ht="15" hidden="1" outlineLevel="1" thickBot="1" x14ac:dyDescent="0.25">
      <c r="A69" s="2047"/>
      <c r="B69" s="469" t="s">
        <v>99</v>
      </c>
      <c r="C69" s="470" t="s">
        <v>10</v>
      </c>
      <c r="D69" s="471">
        <v>148</v>
      </c>
      <c r="E69" s="471">
        <v>171</v>
      </c>
      <c r="F69" s="472">
        <f>D69+E69</f>
        <v>319</v>
      </c>
      <c r="G69" s="639" t="str">
        <f>C64</f>
        <v>Куклин Игорь</v>
      </c>
      <c r="H69" s="640">
        <f>F64</f>
        <v>312</v>
      </c>
      <c r="I69" s="311" t="s">
        <v>107</v>
      </c>
      <c r="K69" s="312"/>
      <c r="X69" s="419"/>
      <c r="AA69" s="312"/>
    </row>
    <row r="70" spans="1:27" s="311" customFormat="1" ht="15" hidden="1" outlineLevel="1" thickBot="1" x14ac:dyDescent="0.25">
      <c r="A70" s="435"/>
      <c r="B70" s="370"/>
      <c r="C70" s="370"/>
      <c r="D70" s="370"/>
      <c r="E70" s="370"/>
      <c r="F70" s="434"/>
      <c r="G70" s="639" t="str">
        <f>C56</f>
        <v>Карунас Антон</v>
      </c>
      <c r="H70" s="640">
        <f>F56</f>
        <v>311</v>
      </c>
      <c r="I70" s="311" t="s">
        <v>108</v>
      </c>
      <c r="K70" s="312"/>
      <c r="X70" s="419"/>
      <c r="AA70" s="312"/>
    </row>
    <row r="71" spans="1:27" s="311" customFormat="1" hidden="1" outlineLevel="1" x14ac:dyDescent="0.2">
      <c r="A71" s="2046" t="s">
        <v>166</v>
      </c>
      <c r="B71" s="473" t="s">
        <v>98</v>
      </c>
      <c r="C71" s="476" t="s">
        <v>25</v>
      </c>
      <c r="D71" s="474">
        <v>154</v>
      </c>
      <c r="E71" s="474">
        <v>148</v>
      </c>
      <c r="F71" s="475">
        <f>D71+E71</f>
        <v>302</v>
      </c>
      <c r="G71" s="639" t="s">
        <v>25</v>
      </c>
      <c r="H71" s="640">
        <v>302</v>
      </c>
      <c r="I71" s="311" t="s">
        <v>109</v>
      </c>
      <c r="K71" s="312"/>
      <c r="X71" s="419"/>
      <c r="AA71" s="312"/>
    </row>
    <row r="72" spans="1:27" s="311" customFormat="1" ht="15" hidden="1" outlineLevel="1" thickBot="1" x14ac:dyDescent="0.25">
      <c r="A72" s="2047"/>
      <c r="B72" s="469" t="s">
        <v>99</v>
      </c>
      <c r="C72" s="471" t="s">
        <v>136</v>
      </c>
      <c r="D72" s="471">
        <v>187</v>
      </c>
      <c r="E72" s="471">
        <v>155</v>
      </c>
      <c r="F72" s="472">
        <f>D72+E72</f>
        <v>342</v>
      </c>
      <c r="G72" s="639" t="str">
        <f>C74</f>
        <v>Клюева Наталья</v>
      </c>
      <c r="H72" s="640">
        <v>300</v>
      </c>
      <c r="I72" s="311" t="s">
        <v>110</v>
      </c>
      <c r="K72" s="312"/>
      <c r="X72" s="419"/>
      <c r="AA72" s="312"/>
    </row>
    <row r="73" spans="1:27" ht="15" hidden="1" outlineLevel="1" thickBot="1" x14ac:dyDescent="0.25">
      <c r="A73" s="435"/>
      <c r="B73" s="370"/>
      <c r="C73" s="370"/>
      <c r="D73" s="370"/>
      <c r="E73" s="370"/>
      <c r="F73" s="434"/>
      <c r="G73" s="639" t="str">
        <f>C62</f>
        <v>Оловянникова Елена</v>
      </c>
      <c r="H73" s="641">
        <v>263</v>
      </c>
      <c r="I73" s="312" t="s">
        <v>111</v>
      </c>
    </row>
    <row r="74" spans="1:27" hidden="1" outlineLevel="1" x14ac:dyDescent="0.2">
      <c r="A74" s="2046" t="s">
        <v>164</v>
      </c>
      <c r="B74" s="473" t="s">
        <v>98</v>
      </c>
      <c r="C74" s="476" t="s">
        <v>46</v>
      </c>
      <c r="D74" s="474">
        <v>171</v>
      </c>
      <c r="E74" s="474">
        <v>129</v>
      </c>
      <c r="F74" s="475">
        <f>D74+E74</f>
        <v>300</v>
      </c>
      <c r="G74" s="639" t="str">
        <f>C59</f>
        <v>Cинякова Ирина</v>
      </c>
      <c r="H74" s="641">
        <v>259</v>
      </c>
      <c r="I74" s="312" t="s">
        <v>112</v>
      </c>
    </row>
    <row r="75" spans="1:27" ht="15" hidden="1" outlineLevel="1" thickBot="1" x14ac:dyDescent="0.25">
      <c r="A75" s="2047"/>
      <c r="B75" s="469" t="s">
        <v>99</v>
      </c>
      <c r="C75" s="471" t="s">
        <v>41</v>
      </c>
      <c r="D75" s="471">
        <v>159</v>
      </c>
      <c r="E75" s="471">
        <v>171</v>
      </c>
      <c r="F75" s="472">
        <f>D75+E75</f>
        <v>330</v>
      </c>
      <c r="G75" s="642" t="str">
        <f>C78</f>
        <v>Захаров Андрей</v>
      </c>
      <c r="H75" s="643">
        <v>290</v>
      </c>
      <c r="I75" s="312" t="s">
        <v>113</v>
      </c>
      <c r="L75" s="312"/>
    </row>
    <row r="76" spans="1:27" ht="15" hidden="1" outlineLevel="1" thickBot="1" x14ac:dyDescent="0.25">
      <c r="A76" s="435"/>
      <c r="B76" s="370"/>
      <c r="C76" s="370"/>
      <c r="D76" s="370"/>
      <c r="E76" s="370"/>
      <c r="F76" s="434"/>
      <c r="G76" s="311"/>
      <c r="L76" s="312"/>
    </row>
    <row r="77" spans="1:27" hidden="1" outlineLevel="1" x14ac:dyDescent="0.2">
      <c r="A77" s="2046" t="s">
        <v>163</v>
      </c>
      <c r="B77" s="473" t="s">
        <v>98</v>
      </c>
      <c r="C77" s="474" t="s">
        <v>122</v>
      </c>
      <c r="D77" s="474">
        <v>150</v>
      </c>
      <c r="E77" s="474">
        <v>181</v>
      </c>
      <c r="F77" s="475">
        <f>D77+E77</f>
        <v>331</v>
      </c>
      <c r="L77" s="312"/>
    </row>
    <row r="78" spans="1:27" ht="15" hidden="1" outlineLevel="1" thickBot="1" x14ac:dyDescent="0.25">
      <c r="A78" s="2056"/>
      <c r="B78" s="477" t="s">
        <v>99</v>
      </c>
      <c r="C78" s="478" t="s">
        <v>47</v>
      </c>
      <c r="D78" s="479">
        <v>158</v>
      </c>
      <c r="E78" s="479">
        <v>132</v>
      </c>
      <c r="F78" s="480">
        <f>D78+E78</f>
        <v>290</v>
      </c>
      <c r="L78" s="312"/>
    </row>
    <row r="79" spans="1:27" ht="15" hidden="1" outlineLevel="1" thickTop="1" x14ac:dyDescent="0.2"/>
    <row r="80" spans="1:27" s="538" customFormat="1" ht="20.25" collapsed="1" x14ac:dyDescent="0.3">
      <c r="A80" s="2054" t="s">
        <v>182</v>
      </c>
      <c r="B80" s="2055"/>
      <c r="C80" s="2055"/>
      <c r="D80" s="2055"/>
      <c r="E80" s="537"/>
      <c r="L80" s="539"/>
      <c r="N80" s="539"/>
      <c r="X80" s="540"/>
    </row>
    <row r="81" spans="1:24" s="538" customFormat="1" ht="21" thickBot="1" x14ac:dyDescent="0.35">
      <c r="A81" s="580"/>
      <c r="B81" s="581"/>
      <c r="C81" s="581"/>
      <c r="D81" s="581"/>
      <c r="E81" s="537"/>
      <c r="L81" s="539"/>
      <c r="N81" s="539"/>
      <c r="X81" s="540"/>
    </row>
    <row r="82" spans="1:24" ht="15.75" outlineLevel="1" thickTop="1" thickBot="1" x14ac:dyDescent="0.25">
      <c r="A82" s="493" t="s">
        <v>142</v>
      </c>
      <c r="B82" s="494" t="s">
        <v>143</v>
      </c>
      <c r="C82" s="495" t="s">
        <v>56</v>
      </c>
      <c r="D82" s="495" t="s">
        <v>140</v>
      </c>
      <c r="E82" s="495" t="s">
        <v>141</v>
      </c>
      <c r="F82" s="496" t="s">
        <v>59</v>
      </c>
    </row>
    <row r="83" spans="1:24" outlineLevel="1" x14ac:dyDescent="0.2">
      <c r="A83" s="2052" t="s">
        <v>165</v>
      </c>
      <c r="B83" s="473" t="s">
        <v>98</v>
      </c>
      <c r="C83" s="497" t="str">
        <f>C68</f>
        <v>Постоенко Андрей</v>
      </c>
      <c r="D83" s="497">
        <v>159</v>
      </c>
      <c r="E83" s="497">
        <v>154</v>
      </c>
      <c r="F83" s="486">
        <f>D83+E83</f>
        <v>313</v>
      </c>
      <c r="G83" s="623" t="s">
        <v>41</v>
      </c>
      <c r="H83" s="624">
        <v>375</v>
      </c>
      <c r="I83" s="312">
        <v>2</v>
      </c>
    </row>
    <row r="84" spans="1:24" ht="15" outlineLevel="1" thickBot="1" x14ac:dyDescent="0.25">
      <c r="A84" s="2053"/>
      <c r="B84" s="469" t="s">
        <v>99</v>
      </c>
      <c r="C84" s="487" t="str">
        <f>C72</f>
        <v>Бурнаев Роман</v>
      </c>
      <c r="D84" s="498">
        <v>126</v>
      </c>
      <c r="E84" s="498">
        <v>167</v>
      </c>
      <c r="F84" s="488">
        <f>D84+E84</f>
        <v>293</v>
      </c>
      <c r="G84" s="625" t="s">
        <v>43</v>
      </c>
      <c r="H84" s="626">
        <v>370</v>
      </c>
      <c r="I84" s="312">
        <v>3</v>
      </c>
    </row>
    <row r="85" spans="1:24" ht="15" outlineLevel="1" thickBot="1" x14ac:dyDescent="0.25">
      <c r="A85" s="482"/>
      <c r="B85" s="483"/>
      <c r="C85" s="484"/>
      <c r="D85" s="484"/>
      <c r="E85" s="484"/>
      <c r="F85" s="485"/>
      <c r="G85" s="625" t="s">
        <v>12</v>
      </c>
      <c r="H85" s="626">
        <v>360</v>
      </c>
      <c r="I85" s="312">
        <v>3</v>
      </c>
    </row>
    <row r="86" spans="1:24" outlineLevel="1" x14ac:dyDescent="0.2">
      <c r="A86" s="2052" t="s">
        <v>166</v>
      </c>
      <c r="B86" s="473" t="s">
        <v>98</v>
      </c>
      <c r="C86" s="481" t="str">
        <f>C55</f>
        <v>Шенцев Сергей</v>
      </c>
      <c r="D86" s="497">
        <v>143</v>
      </c>
      <c r="E86" s="497">
        <v>150</v>
      </c>
      <c r="F86" s="486">
        <f>D86+E86</f>
        <v>293</v>
      </c>
      <c r="G86" s="627" t="s">
        <v>68</v>
      </c>
      <c r="H86" s="628">
        <v>313</v>
      </c>
      <c r="I86" s="312">
        <v>2</v>
      </c>
    </row>
    <row r="87" spans="1:24" ht="15" outlineLevel="1" thickBot="1" x14ac:dyDescent="0.25">
      <c r="A87" s="2053"/>
      <c r="B87" s="469" t="s">
        <v>99</v>
      </c>
      <c r="C87" s="498" t="str">
        <f>C65</f>
        <v>Ермолаев Кирилл</v>
      </c>
      <c r="D87" s="498">
        <v>160</v>
      </c>
      <c r="E87" s="498">
        <v>210</v>
      </c>
      <c r="F87" s="488">
        <f>D87+E87</f>
        <v>370</v>
      </c>
      <c r="L87" s="312"/>
      <c r="N87" s="312"/>
    </row>
    <row r="88" spans="1:24" ht="15" outlineLevel="1" thickBot="1" x14ac:dyDescent="0.25">
      <c r="A88" s="482"/>
      <c r="B88" s="483"/>
      <c r="C88" s="484"/>
      <c r="D88" s="484"/>
      <c r="E88" s="484"/>
      <c r="F88" s="485"/>
      <c r="L88" s="312"/>
      <c r="N88" s="312"/>
    </row>
    <row r="89" spans="1:24" outlineLevel="1" x14ac:dyDescent="0.2">
      <c r="A89" s="2052" t="s">
        <v>164</v>
      </c>
      <c r="B89" s="473" t="s">
        <v>98</v>
      </c>
      <c r="C89" s="497" t="str">
        <f>C75</f>
        <v>Черный Сергей</v>
      </c>
      <c r="D89" s="497">
        <v>172</v>
      </c>
      <c r="E89" s="497">
        <v>203</v>
      </c>
      <c r="F89" s="486">
        <f>D89+E89</f>
        <v>375</v>
      </c>
      <c r="G89" s="623" t="s">
        <v>175</v>
      </c>
      <c r="H89" s="624">
        <v>325</v>
      </c>
      <c r="I89" s="312">
        <v>5</v>
      </c>
      <c r="L89" s="312"/>
      <c r="N89" s="312"/>
    </row>
    <row r="90" spans="1:24" ht="15" outlineLevel="1" thickBot="1" x14ac:dyDescent="0.25">
      <c r="A90" s="2053"/>
      <c r="B90" s="469" t="s">
        <v>99</v>
      </c>
      <c r="C90" s="487" t="str">
        <f>C58</f>
        <v>Cитников Алексей</v>
      </c>
      <c r="D90" s="498">
        <v>204</v>
      </c>
      <c r="E90" s="498">
        <v>121</v>
      </c>
      <c r="F90" s="488">
        <f>D90+E90</f>
        <v>325</v>
      </c>
      <c r="G90" s="625" t="s">
        <v>136</v>
      </c>
      <c r="H90" s="626">
        <v>293</v>
      </c>
      <c r="I90" s="312">
        <v>6</v>
      </c>
      <c r="L90" s="312"/>
      <c r="N90" s="312"/>
    </row>
    <row r="91" spans="1:24" ht="15" outlineLevel="1" thickBot="1" x14ac:dyDescent="0.25">
      <c r="A91" s="482"/>
      <c r="B91" s="483"/>
      <c r="C91" s="484"/>
      <c r="D91" s="484"/>
      <c r="E91" s="484"/>
      <c r="F91" s="485"/>
      <c r="G91" s="625" t="s">
        <v>11</v>
      </c>
      <c r="H91" s="626">
        <v>293</v>
      </c>
      <c r="I91" s="312">
        <v>7</v>
      </c>
      <c r="L91" s="312"/>
      <c r="N91" s="312"/>
    </row>
    <row r="92" spans="1:24" outlineLevel="1" x14ac:dyDescent="0.2">
      <c r="A92" s="2052" t="s">
        <v>163</v>
      </c>
      <c r="B92" s="473" t="s">
        <v>98</v>
      </c>
      <c r="C92" s="481" t="str">
        <f>C77</f>
        <v>Городилов Сергей</v>
      </c>
      <c r="D92" s="497">
        <v>143</v>
      </c>
      <c r="E92" s="497">
        <v>115</v>
      </c>
      <c r="F92" s="486">
        <f>D92+E92</f>
        <v>258</v>
      </c>
      <c r="G92" s="627" t="s">
        <v>122</v>
      </c>
      <c r="H92" s="628">
        <v>258</v>
      </c>
      <c r="I92" s="312">
        <v>8</v>
      </c>
      <c r="L92" s="312"/>
      <c r="N92" s="312"/>
    </row>
    <row r="93" spans="1:24" ht="15" outlineLevel="1" thickBot="1" x14ac:dyDescent="0.25">
      <c r="A93" s="2053"/>
      <c r="B93" s="469" t="s">
        <v>99</v>
      </c>
      <c r="C93" s="498" t="str">
        <f>C61</f>
        <v>Пушкарев Александр</v>
      </c>
      <c r="D93" s="498">
        <v>152</v>
      </c>
      <c r="E93" s="498">
        <v>208</v>
      </c>
      <c r="F93" s="488">
        <f>D93+E93</f>
        <v>360</v>
      </c>
      <c r="L93" s="312"/>
      <c r="N93" s="312"/>
    </row>
    <row r="94" spans="1:24" outlineLevel="1" x14ac:dyDescent="0.2">
      <c r="L94" s="312"/>
      <c r="N94" s="312"/>
    </row>
    <row r="95" spans="1:24" s="535" customFormat="1" ht="20.25" customHeight="1" x14ac:dyDescent="0.25">
      <c r="A95" s="2057" t="s">
        <v>183</v>
      </c>
      <c r="B95" s="2057"/>
      <c r="C95" s="2057"/>
      <c r="D95" s="2057"/>
      <c r="E95" s="533"/>
      <c r="F95" s="534"/>
      <c r="G95" s="534"/>
      <c r="H95" s="534"/>
      <c r="I95" s="534"/>
      <c r="X95" s="536"/>
    </row>
    <row r="96" spans="1:24" s="535" customFormat="1" ht="20.25" customHeight="1" thickBot="1" x14ac:dyDescent="0.3">
      <c r="A96" s="582"/>
      <c r="B96" s="582"/>
      <c r="C96" s="582"/>
      <c r="D96" s="582"/>
      <c r="E96" s="533"/>
      <c r="F96" s="534"/>
      <c r="G96" s="534"/>
      <c r="H96" s="534"/>
      <c r="I96" s="534"/>
      <c r="X96" s="536"/>
    </row>
    <row r="97" spans="1:24" ht="15.75" outlineLevel="1" thickTop="1" thickBot="1" x14ac:dyDescent="0.25">
      <c r="A97" s="502" t="s">
        <v>142</v>
      </c>
      <c r="B97" s="503" t="s">
        <v>143</v>
      </c>
      <c r="C97" s="504" t="s">
        <v>56</v>
      </c>
      <c r="D97" s="504" t="s">
        <v>140</v>
      </c>
      <c r="E97" s="504" t="s">
        <v>141</v>
      </c>
      <c r="F97" s="505" t="s">
        <v>59</v>
      </c>
      <c r="L97" s="312"/>
      <c r="N97" s="312"/>
    </row>
    <row r="98" spans="1:24" outlineLevel="1" x14ac:dyDescent="0.2">
      <c r="A98" s="2031" t="s">
        <v>184</v>
      </c>
      <c r="B98" s="473" t="s">
        <v>98</v>
      </c>
      <c r="C98" s="500" t="str">
        <f>C83</f>
        <v>Постоенко Андрей</v>
      </c>
      <c r="D98" s="511">
        <v>188</v>
      </c>
      <c r="E98" s="511">
        <v>201</v>
      </c>
      <c r="F98" s="506">
        <f>E98+D98</f>
        <v>389</v>
      </c>
      <c r="G98" s="596" t="str">
        <f>C99</f>
        <v>Черный Сергей</v>
      </c>
      <c r="H98" s="597">
        <v>401</v>
      </c>
      <c r="I98" s="312" t="s">
        <v>186</v>
      </c>
      <c r="L98" s="312"/>
      <c r="N98" s="312"/>
    </row>
    <row r="99" spans="1:24" ht="15" outlineLevel="1" thickBot="1" x14ac:dyDescent="0.25">
      <c r="A99" s="2058"/>
      <c r="B99" s="469" t="s">
        <v>99</v>
      </c>
      <c r="C99" s="501" t="str">
        <f>C89</f>
        <v>Черный Сергей</v>
      </c>
      <c r="D99" s="512">
        <v>200</v>
      </c>
      <c r="E99" s="512">
        <v>201</v>
      </c>
      <c r="F99" s="507">
        <f>E99+D99</f>
        <v>401</v>
      </c>
      <c r="G99" s="598" t="str">
        <f>C101</f>
        <v>Ермолаев Кирилл</v>
      </c>
      <c r="H99" s="599">
        <f>F101</f>
        <v>357</v>
      </c>
      <c r="I99" s="312" t="s">
        <v>186</v>
      </c>
      <c r="L99" s="312"/>
      <c r="N99" s="312"/>
    </row>
    <row r="100" spans="1:24" ht="17.25" customHeight="1" outlineLevel="1" thickBot="1" x14ac:dyDescent="0.25">
      <c r="A100" s="432"/>
      <c r="B100" s="370"/>
      <c r="C100" s="370"/>
      <c r="D100" s="370"/>
      <c r="E100" s="370"/>
      <c r="F100" s="433"/>
      <c r="G100" s="311"/>
      <c r="H100" s="311"/>
      <c r="L100" s="312"/>
      <c r="N100" s="312"/>
    </row>
    <row r="101" spans="1:24" outlineLevel="1" x14ac:dyDescent="0.2">
      <c r="A101" s="2031" t="s">
        <v>185</v>
      </c>
      <c r="B101" s="473" t="s">
        <v>98</v>
      </c>
      <c r="C101" s="500" t="str">
        <f>C87</f>
        <v>Ермолаев Кирилл</v>
      </c>
      <c r="D101" s="511">
        <v>189</v>
      </c>
      <c r="E101" s="511">
        <v>168</v>
      </c>
      <c r="F101" s="506">
        <f>E101+D101</f>
        <v>357</v>
      </c>
      <c r="G101" s="596" t="str">
        <f>C98</f>
        <v>Постоенко Андрей</v>
      </c>
      <c r="H101" s="597">
        <v>389</v>
      </c>
      <c r="I101" s="312" t="s">
        <v>147</v>
      </c>
      <c r="L101" s="312"/>
      <c r="N101" s="312"/>
    </row>
    <row r="102" spans="1:24" ht="15" outlineLevel="1" thickBot="1" x14ac:dyDescent="0.25">
      <c r="A102" s="2032"/>
      <c r="B102" s="508" t="s">
        <v>99</v>
      </c>
      <c r="C102" s="509" t="str">
        <f>C93</f>
        <v>Пушкарев Александр</v>
      </c>
      <c r="D102" s="513">
        <v>180</v>
      </c>
      <c r="E102" s="513">
        <v>177</v>
      </c>
      <c r="F102" s="510">
        <f>E102+D102</f>
        <v>357</v>
      </c>
      <c r="G102" s="598" t="str">
        <f>C102</f>
        <v>Пушкарев Александр</v>
      </c>
      <c r="H102" s="599">
        <f>F102</f>
        <v>357</v>
      </c>
      <c r="I102" s="312" t="s">
        <v>147</v>
      </c>
      <c r="L102" s="312"/>
      <c r="N102" s="312"/>
    </row>
    <row r="103" spans="1:24" ht="15" outlineLevel="1" thickTop="1" x14ac:dyDescent="0.2">
      <c r="A103" s="369"/>
      <c r="B103" s="312"/>
      <c r="C103" s="312"/>
      <c r="D103" s="312"/>
      <c r="E103" s="312"/>
    </row>
    <row r="104" spans="1:24" s="531" customFormat="1" ht="20.25" customHeight="1" x14ac:dyDescent="0.25">
      <c r="A104" s="2051" t="s">
        <v>187</v>
      </c>
      <c r="B104" s="2051"/>
      <c r="C104" s="2051"/>
      <c r="D104" s="2051"/>
      <c r="E104" s="529"/>
      <c r="F104" s="530"/>
      <c r="G104" s="530"/>
      <c r="H104" s="530"/>
      <c r="I104" s="530"/>
      <c r="X104" s="532"/>
    </row>
    <row r="105" spans="1:24" s="531" customFormat="1" ht="20.25" customHeight="1" thickBot="1" x14ac:dyDescent="0.3">
      <c r="A105" s="583"/>
      <c r="B105" s="583"/>
      <c r="C105" s="583"/>
      <c r="D105" s="583"/>
      <c r="E105" s="529"/>
      <c r="F105" s="530"/>
      <c r="G105" s="530"/>
      <c r="H105" s="530"/>
      <c r="I105" s="530"/>
      <c r="X105" s="532"/>
    </row>
    <row r="106" spans="1:24" ht="15.75" outlineLevel="1" thickTop="1" thickBot="1" x14ac:dyDescent="0.25">
      <c r="A106" s="518" t="s">
        <v>142</v>
      </c>
      <c r="B106" s="519" t="s">
        <v>143</v>
      </c>
      <c r="C106" s="520" t="s">
        <v>56</v>
      </c>
      <c r="D106" s="520" t="s">
        <v>140</v>
      </c>
      <c r="E106" s="520" t="s">
        <v>141</v>
      </c>
      <c r="F106" s="520" t="s">
        <v>148</v>
      </c>
      <c r="G106" s="521" t="s">
        <v>189</v>
      </c>
      <c r="I106" s="311"/>
    </row>
    <row r="107" spans="1:24" ht="15.75" outlineLevel="1" thickBot="1" x14ac:dyDescent="0.25">
      <c r="A107" s="2041" t="s">
        <v>169</v>
      </c>
      <c r="B107" s="2042"/>
      <c r="C107" s="2042"/>
      <c r="D107" s="2042"/>
      <c r="E107" s="2042"/>
      <c r="F107" s="2042"/>
      <c r="G107" s="2043"/>
      <c r="I107" s="311"/>
    </row>
    <row r="108" spans="1:24" outlineLevel="1" x14ac:dyDescent="0.2">
      <c r="A108" s="2033" t="s">
        <v>188</v>
      </c>
      <c r="B108" s="473" t="s">
        <v>98</v>
      </c>
      <c r="C108" s="500" t="str">
        <f>C99</f>
        <v>Черный Сергей</v>
      </c>
      <c r="D108" s="516">
        <v>233</v>
      </c>
      <c r="E108" s="481">
        <v>160</v>
      </c>
      <c r="F108" s="481">
        <v>147</v>
      </c>
      <c r="G108" s="541">
        <v>1</v>
      </c>
      <c r="I108" s="311"/>
    </row>
    <row r="109" spans="1:24" ht="15" outlineLevel="1" thickBot="1" x14ac:dyDescent="0.25">
      <c r="A109" s="2034"/>
      <c r="B109" s="469" t="s">
        <v>99</v>
      </c>
      <c r="C109" s="600" t="str">
        <f>C101</f>
        <v>Ермолаев Кирилл</v>
      </c>
      <c r="D109" s="487">
        <v>183</v>
      </c>
      <c r="E109" s="517">
        <v>194</v>
      </c>
      <c r="F109" s="517">
        <v>232</v>
      </c>
      <c r="G109" s="601">
        <v>2</v>
      </c>
      <c r="L109" s="312"/>
      <c r="N109" s="312"/>
    </row>
    <row r="110" spans="1:24" ht="15" outlineLevel="1" thickBot="1" x14ac:dyDescent="0.25">
      <c r="A110" s="522"/>
      <c r="B110" s="370"/>
      <c r="C110" s="370"/>
      <c r="D110" s="370"/>
      <c r="E110" s="370"/>
      <c r="F110" s="370"/>
      <c r="G110" s="523"/>
      <c r="L110" s="312"/>
      <c r="N110" s="312"/>
    </row>
    <row r="111" spans="1:24" outlineLevel="1" x14ac:dyDescent="0.2">
      <c r="A111" s="2033" t="s">
        <v>100</v>
      </c>
      <c r="B111" s="473" t="s">
        <v>98</v>
      </c>
      <c r="C111" s="514" t="str">
        <f>C98</f>
        <v>Постоенко Андрей</v>
      </c>
      <c r="D111" s="515">
        <v>214</v>
      </c>
      <c r="E111" s="2044" t="s">
        <v>147</v>
      </c>
      <c r="F111" s="370"/>
      <c r="G111" s="523"/>
      <c r="L111" s="312"/>
      <c r="N111" s="312"/>
    </row>
    <row r="112" spans="1:24" ht="15" outlineLevel="1" thickBot="1" x14ac:dyDescent="0.25">
      <c r="A112" s="2035"/>
      <c r="B112" s="524" t="s">
        <v>99</v>
      </c>
      <c r="C112" s="525" t="str">
        <f>C102</f>
        <v>Пушкарев Александр</v>
      </c>
      <c r="D112" s="526">
        <v>180</v>
      </c>
      <c r="E112" s="2045"/>
      <c r="F112" s="527"/>
      <c r="G112" s="528"/>
      <c r="L112" s="312"/>
      <c r="N112" s="312"/>
    </row>
    <row r="113" spans="1:24" ht="15" outlineLevel="1" thickTop="1" x14ac:dyDescent="0.2">
      <c r="L113" s="312"/>
      <c r="N113" s="312"/>
    </row>
    <row r="114" spans="1:24" s="584" customFormat="1" ht="19.5" x14ac:dyDescent="0.2">
      <c r="A114" s="2040" t="s">
        <v>192</v>
      </c>
      <c r="B114" s="2040"/>
      <c r="C114" s="2040"/>
      <c r="D114" s="2040"/>
      <c r="E114" s="585"/>
      <c r="X114" s="586"/>
    </row>
    <row r="115" spans="1:24" ht="15" thickBot="1" x14ac:dyDescent="0.25">
      <c r="L115" s="312"/>
      <c r="N115" s="312"/>
    </row>
    <row r="116" spans="1:24" s="615" customFormat="1" ht="15" x14ac:dyDescent="0.2">
      <c r="A116" s="610"/>
      <c r="B116" s="611" t="s">
        <v>61</v>
      </c>
      <c r="C116" s="612" t="s">
        <v>56</v>
      </c>
      <c r="D116" s="613" t="s">
        <v>171</v>
      </c>
      <c r="E116" s="614"/>
      <c r="X116" s="616"/>
    </row>
    <row r="117" spans="1:24" x14ac:dyDescent="0.2">
      <c r="A117" s="2029" t="s">
        <v>173</v>
      </c>
      <c r="B117" s="617" t="s">
        <v>98</v>
      </c>
      <c r="C117" s="602" t="s">
        <v>43</v>
      </c>
      <c r="D117" s="618" t="s">
        <v>172</v>
      </c>
      <c r="E117" s="311">
        <v>203</v>
      </c>
    </row>
    <row r="118" spans="1:24" x14ac:dyDescent="0.2">
      <c r="A118" s="2030"/>
      <c r="B118" s="617" t="s">
        <v>99</v>
      </c>
      <c r="C118" s="602" t="s">
        <v>41</v>
      </c>
      <c r="D118" s="618" t="s">
        <v>174</v>
      </c>
      <c r="E118" s="311">
        <v>180</v>
      </c>
    </row>
    <row r="119" spans="1:24" x14ac:dyDescent="0.2">
      <c r="A119" s="2027" t="s">
        <v>165</v>
      </c>
      <c r="B119" s="619" t="s">
        <v>100</v>
      </c>
      <c r="C119" s="603" t="s">
        <v>68</v>
      </c>
      <c r="D119" s="620">
        <v>214</v>
      </c>
    </row>
    <row r="120" spans="1:24" x14ac:dyDescent="0.2">
      <c r="A120" s="2028"/>
      <c r="B120" s="619" t="s">
        <v>101</v>
      </c>
      <c r="C120" s="603" t="s">
        <v>12</v>
      </c>
      <c r="D120" s="620">
        <v>180</v>
      </c>
    </row>
    <row r="121" spans="1:24" x14ac:dyDescent="0.2">
      <c r="A121" s="2038" t="s">
        <v>168</v>
      </c>
      <c r="B121" s="621" t="s">
        <v>102</v>
      </c>
      <c r="C121" s="604" t="s">
        <v>175</v>
      </c>
      <c r="D121" s="622">
        <f>325/2</f>
        <v>162.5</v>
      </c>
    </row>
    <row r="122" spans="1:24" x14ac:dyDescent="0.2">
      <c r="A122" s="2039"/>
      <c r="B122" s="621" t="s">
        <v>103</v>
      </c>
      <c r="C122" s="604" t="s">
        <v>136</v>
      </c>
      <c r="D122" s="622">
        <f>293/2</f>
        <v>146.5</v>
      </c>
    </row>
    <row r="123" spans="1:24" x14ac:dyDescent="0.2">
      <c r="A123" s="2039"/>
      <c r="B123" s="621" t="s">
        <v>104</v>
      </c>
      <c r="C123" s="604" t="s">
        <v>11</v>
      </c>
      <c r="D123" s="622">
        <f>293/2</f>
        <v>146.5</v>
      </c>
    </row>
    <row r="124" spans="1:24" x14ac:dyDescent="0.2">
      <c r="A124" s="2039"/>
      <c r="B124" s="621" t="s">
        <v>105</v>
      </c>
      <c r="C124" s="604" t="s">
        <v>122</v>
      </c>
      <c r="D124" s="622">
        <f>258/2</f>
        <v>129</v>
      </c>
    </row>
    <row r="125" spans="1:24" x14ac:dyDescent="0.2">
      <c r="A125" s="2036" t="s">
        <v>167</v>
      </c>
      <c r="B125" s="605" t="s">
        <v>106</v>
      </c>
      <c r="C125" s="606" t="s">
        <v>10</v>
      </c>
      <c r="D125" s="607">
        <f>319/2</f>
        <v>159.5</v>
      </c>
    </row>
    <row r="126" spans="1:24" x14ac:dyDescent="0.2">
      <c r="A126" s="2037"/>
      <c r="B126" s="605" t="s">
        <v>107</v>
      </c>
      <c r="C126" s="608" t="s">
        <v>13</v>
      </c>
      <c r="D126" s="607">
        <f>312/2</f>
        <v>156</v>
      </c>
    </row>
    <row r="127" spans="1:24" x14ac:dyDescent="0.2">
      <c r="A127" s="2037"/>
      <c r="B127" s="605" t="s">
        <v>108</v>
      </c>
      <c r="C127" s="609" t="s">
        <v>67</v>
      </c>
      <c r="D127" s="607">
        <f>311/2</f>
        <v>155.5</v>
      </c>
    </row>
    <row r="128" spans="1:24" x14ac:dyDescent="0.2">
      <c r="A128" s="2037"/>
      <c r="B128" s="605" t="s">
        <v>109</v>
      </c>
      <c r="C128" s="606" t="s">
        <v>25</v>
      </c>
      <c r="D128" s="607">
        <f>302/2</f>
        <v>151</v>
      </c>
    </row>
    <row r="129" spans="1:4" x14ac:dyDescent="0.2">
      <c r="A129" s="2037"/>
      <c r="B129" s="605" t="s">
        <v>110</v>
      </c>
      <c r="C129" s="606" t="s">
        <v>46</v>
      </c>
      <c r="D129" s="607">
        <f>300/2</f>
        <v>150</v>
      </c>
    </row>
    <row r="130" spans="1:4" x14ac:dyDescent="0.2">
      <c r="A130" s="2037"/>
      <c r="B130" s="605" t="s">
        <v>111</v>
      </c>
      <c r="C130" s="608" t="s">
        <v>9</v>
      </c>
      <c r="D130" s="607">
        <f>263/2</f>
        <v>131.5</v>
      </c>
    </row>
    <row r="131" spans="1:4" x14ac:dyDescent="0.2">
      <c r="A131" s="2037"/>
      <c r="B131" s="605" t="s">
        <v>112</v>
      </c>
      <c r="C131" s="609" t="s">
        <v>160</v>
      </c>
      <c r="D131" s="607">
        <f>259/2</f>
        <v>129.5</v>
      </c>
    </row>
    <row r="132" spans="1:4" x14ac:dyDescent="0.2">
      <c r="A132" s="2037"/>
      <c r="B132" s="605" t="s">
        <v>113</v>
      </c>
      <c r="C132" s="606" t="s">
        <v>47</v>
      </c>
      <c r="D132" s="607">
        <f>290/2</f>
        <v>145</v>
      </c>
    </row>
    <row r="133" spans="1:4" x14ac:dyDescent="0.2">
      <c r="A133" s="2024" t="s">
        <v>170</v>
      </c>
      <c r="B133" s="358" t="s">
        <v>114</v>
      </c>
      <c r="C133" s="588" t="s">
        <v>159</v>
      </c>
      <c r="D133" s="589">
        <v>162.33333333333334</v>
      </c>
    </row>
    <row r="134" spans="1:4" x14ac:dyDescent="0.2">
      <c r="A134" s="2025"/>
      <c r="B134" s="358" t="s">
        <v>115</v>
      </c>
      <c r="C134" s="590" t="s">
        <v>64</v>
      </c>
      <c r="D134" s="589">
        <v>158</v>
      </c>
    </row>
    <row r="135" spans="1:4" x14ac:dyDescent="0.2">
      <c r="A135" s="2025"/>
      <c r="B135" s="358" t="s">
        <v>116</v>
      </c>
      <c r="C135" s="591" t="s">
        <v>39</v>
      </c>
      <c r="D135" s="592">
        <v>156</v>
      </c>
    </row>
    <row r="136" spans="1:4" x14ac:dyDescent="0.2">
      <c r="A136" s="2025"/>
      <c r="B136" s="358" t="s">
        <v>117</v>
      </c>
      <c r="C136" s="593" t="s">
        <v>65</v>
      </c>
      <c r="D136" s="592">
        <v>149.33333333333334</v>
      </c>
    </row>
    <row r="137" spans="1:4" x14ac:dyDescent="0.2">
      <c r="A137" s="2025"/>
      <c r="B137" s="358" t="s">
        <v>149</v>
      </c>
      <c r="C137" s="593" t="s">
        <v>14</v>
      </c>
      <c r="D137" s="589">
        <v>148.33333333333334</v>
      </c>
    </row>
    <row r="138" spans="1:4" x14ac:dyDescent="0.2">
      <c r="A138" s="2025"/>
      <c r="B138" s="358" t="s">
        <v>150</v>
      </c>
      <c r="C138" s="588" t="s">
        <v>177</v>
      </c>
      <c r="D138" s="592">
        <v>148</v>
      </c>
    </row>
    <row r="139" spans="1:4" x14ac:dyDescent="0.2">
      <c r="A139" s="2025"/>
      <c r="B139" s="358" t="s">
        <v>151</v>
      </c>
      <c r="C139" s="593" t="s">
        <v>50</v>
      </c>
      <c r="D139" s="589">
        <v>143.66666666666666</v>
      </c>
    </row>
    <row r="140" spans="1:4" x14ac:dyDescent="0.2">
      <c r="A140" s="2025"/>
      <c r="B140" s="358" t="s">
        <v>152</v>
      </c>
      <c r="C140" s="593" t="s">
        <v>138</v>
      </c>
      <c r="D140" s="589">
        <v>141.33333333333334</v>
      </c>
    </row>
    <row r="141" spans="1:4" x14ac:dyDescent="0.2">
      <c r="A141" s="2025"/>
      <c r="B141" s="358" t="s">
        <v>153</v>
      </c>
      <c r="C141" s="593" t="s">
        <v>8</v>
      </c>
      <c r="D141" s="592">
        <v>143</v>
      </c>
    </row>
    <row r="142" spans="1:4" x14ac:dyDescent="0.2">
      <c r="A142" s="2025"/>
      <c r="B142" s="358" t="s">
        <v>154</v>
      </c>
      <c r="C142" s="588" t="s">
        <v>51</v>
      </c>
      <c r="D142" s="589">
        <v>134.66666666666666</v>
      </c>
    </row>
    <row r="143" spans="1:4" ht="15" thickBot="1" x14ac:dyDescent="0.25">
      <c r="A143" s="2026"/>
      <c r="B143" s="587" t="s">
        <v>157</v>
      </c>
      <c r="C143" s="594" t="s">
        <v>137</v>
      </c>
      <c r="D143" s="595">
        <v>133.66666666666666</v>
      </c>
    </row>
  </sheetData>
  <mergeCells count="56">
    <mergeCell ref="L35:L36"/>
    <mergeCell ref="B9:B12"/>
    <mergeCell ref="B30:B33"/>
    <mergeCell ref="B1:I1"/>
    <mergeCell ref="B3:J3"/>
    <mergeCell ref="B19:J19"/>
    <mergeCell ref="L19:L20"/>
    <mergeCell ref="A2:D2"/>
    <mergeCell ref="B20:B23"/>
    <mergeCell ref="L3:L4"/>
    <mergeCell ref="W3:Y3"/>
    <mergeCell ref="A51:D51"/>
    <mergeCell ref="M3:T3"/>
    <mergeCell ref="U3:U4"/>
    <mergeCell ref="B4:B7"/>
    <mergeCell ref="U19:U20"/>
    <mergeCell ref="B42:B44"/>
    <mergeCell ref="M35:T35"/>
    <mergeCell ref="U35:U36"/>
    <mergeCell ref="B36:B39"/>
    <mergeCell ref="B46:J46"/>
    <mergeCell ref="B47:B49"/>
    <mergeCell ref="B35:H35"/>
    <mergeCell ref="M19:T19"/>
    <mergeCell ref="B14:B17"/>
    <mergeCell ref="B25:B28"/>
    <mergeCell ref="A58:A59"/>
    <mergeCell ref="A68:A69"/>
    <mergeCell ref="A53:F53"/>
    <mergeCell ref="A55:A56"/>
    <mergeCell ref="B41:J41"/>
    <mergeCell ref="A71:A72"/>
    <mergeCell ref="A61:A62"/>
    <mergeCell ref="A64:A65"/>
    <mergeCell ref="A66:F66"/>
    <mergeCell ref="A104:D104"/>
    <mergeCell ref="A83:A84"/>
    <mergeCell ref="A80:D80"/>
    <mergeCell ref="A74:A75"/>
    <mergeCell ref="A77:A78"/>
    <mergeCell ref="A92:A93"/>
    <mergeCell ref="A95:D95"/>
    <mergeCell ref="A98:A99"/>
    <mergeCell ref="A86:A87"/>
    <mergeCell ref="A89:A90"/>
    <mergeCell ref="A133:A143"/>
    <mergeCell ref="A119:A120"/>
    <mergeCell ref="A117:A118"/>
    <mergeCell ref="A101:A102"/>
    <mergeCell ref="A108:A109"/>
    <mergeCell ref="A111:A112"/>
    <mergeCell ref="A125:A132"/>
    <mergeCell ref="A121:A124"/>
    <mergeCell ref="A114:D114"/>
    <mergeCell ref="A107:G107"/>
    <mergeCell ref="E111:E112"/>
  </mergeCells>
  <phoneticPr fontId="24" type="noConversion"/>
  <pageMargins left="0.25" right="0.25" top="0.75" bottom="0.75" header="0.3" footer="0.3"/>
  <pageSetup paperSize="9" scale="36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view="pageBreakPreview" zoomScaleSheetLayoutView="100" workbookViewId="0">
      <selection activeCell="C2" sqref="C2:C3"/>
    </sheetView>
  </sheetViews>
  <sheetFormatPr defaultColWidth="11.42578125" defaultRowHeight="21" x14ac:dyDescent="0.55000000000000004"/>
  <cols>
    <col min="1" max="1" width="0.7109375" style="15" customWidth="1"/>
    <col min="2" max="2" width="15.7109375" style="15" customWidth="1"/>
    <col min="3" max="3" width="7.7109375" style="15" customWidth="1"/>
    <col min="4" max="4" width="0.7109375" style="15" customWidth="1"/>
    <col min="5" max="5" width="15.7109375" style="15" customWidth="1"/>
    <col min="6" max="6" width="7.7109375" style="15" customWidth="1"/>
    <col min="7" max="7" width="0.7109375" style="15" customWidth="1"/>
    <col min="8" max="8" width="15.7109375" style="15" customWidth="1"/>
    <col min="9" max="9" width="7.7109375" style="15" customWidth="1"/>
    <col min="10" max="10" width="0.7109375" style="15" customWidth="1"/>
    <col min="11" max="11" width="15.7109375" style="15" customWidth="1"/>
    <col min="12" max="12" width="7.7109375" style="15" customWidth="1"/>
    <col min="13" max="13" width="0.7109375" style="15" customWidth="1"/>
    <col min="14" max="16384" width="11.42578125" style="15"/>
  </cols>
  <sheetData>
    <row r="1" spans="1:14" s="17" customFormat="1" ht="4.5" customHeight="1" thickTop="1" thickBot="1" x14ac:dyDescent="0.7">
      <c r="A1" s="26"/>
      <c r="B1" s="2091"/>
      <c r="C1" s="2092"/>
      <c r="D1" s="26"/>
      <c r="E1" s="2091"/>
      <c r="F1" s="2092"/>
      <c r="G1" s="26"/>
      <c r="H1" s="2091"/>
      <c r="I1" s="2092"/>
      <c r="J1" s="26"/>
      <c r="K1" s="2091"/>
      <c r="L1" s="2092"/>
      <c r="M1" s="26"/>
    </row>
    <row r="2" spans="1:14" s="19" customFormat="1" ht="30" customHeight="1" thickTop="1" x14ac:dyDescent="0.65">
      <c r="A2" s="2089"/>
      <c r="B2" s="18" t="s">
        <v>26</v>
      </c>
      <c r="C2" s="2086"/>
      <c r="D2" s="2089"/>
      <c r="E2" s="18" t="s">
        <v>27</v>
      </c>
      <c r="F2" s="2086"/>
      <c r="G2" s="2089"/>
      <c r="H2" s="18" t="s">
        <v>28</v>
      </c>
      <c r="I2" s="2086"/>
      <c r="J2" s="2089"/>
      <c r="K2" s="18" t="s">
        <v>29</v>
      </c>
      <c r="L2" s="2093"/>
      <c r="M2" s="2089"/>
    </row>
    <row r="3" spans="1:14" s="17" customFormat="1" ht="30" customHeight="1" thickBot="1" x14ac:dyDescent="0.6">
      <c r="A3" s="2090"/>
      <c r="B3" s="16" t="s">
        <v>30</v>
      </c>
      <c r="C3" s="2087"/>
      <c r="D3" s="2090"/>
      <c r="E3" s="16" t="s">
        <v>30</v>
      </c>
      <c r="F3" s="2087"/>
      <c r="G3" s="2090"/>
      <c r="H3" s="16" t="s">
        <v>30</v>
      </c>
      <c r="I3" s="2087"/>
      <c r="J3" s="2090"/>
      <c r="K3" s="16" t="s">
        <v>30</v>
      </c>
      <c r="L3" s="2094"/>
      <c r="M3" s="2090"/>
      <c r="N3" s="17">
        <v>4</v>
      </c>
    </row>
    <row r="4" spans="1:14" s="17" customFormat="1" ht="4.5" customHeight="1" thickTop="1" thickBot="1" x14ac:dyDescent="0.7">
      <c r="A4" s="26"/>
      <c r="B4" s="20"/>
      <c r="C4" s="21"/>
      <c r="D4" s="26"/>
      <c r="E4" s="20"/>
      <c r="F4" s="21"/>
      <c r="G4" s="26"/>
      <c r="H4" s="20"/>
      <c r="I4" s="21"/>
      <c r="J4" s="26"/>
      <c r="K4" s="20"/>
      <c r="L4" s="22"/>
      <c r="M4" s="26"/>
    </row>
    <row r="5" spans="1:14" s="19" customFormat="1" ht="30" customHeight="1" thickTop="1" x14ac:dyDescent="0.65">
      <c r="A5" s="2089"/>
      <c r="B5" s="18" t="s">
        <v>26</v>
      </c>
      <c r="C5" s="2086"/>
      <c r="D5" s="2089"/>
      <c r="E5" s="18" t="s">
        <v>27</v>
      </c>
      <c r="F5" s="2086"/>
      <c r="G5" s="2089"/>
      <c r="H5" s="18" t="s">
        <v>28</v>
      </c>
      <c r="I5" s="2086"/>
      <c r="J5" s="2089"/>
      <c r="K5" s="18" t="s">
        <v>29</v>
      </c>
      <c r="L5" s="23"/>
      <c r="M5" s="2089"/>
    </row>
    <row r="6" spans="1:14" s="17" customFormat="1" ht="30" customHeight="1" thickBot="1" x14ac:dyDescent="0.6">
      <c r="A6" s="2090"/>
      <c r="B6" s="16" t="s">
        <v>31</v>
      </c>
      <c r="C6" s="2087"/>
      <c r="D6" s="2090"/>
      <c r="E6" s="16" t="s">
        <v>31</v>
      </c>
      <c r="F6" s="2087"/>
      <c r="G6" s="2090"/>
      <c r="H6" s="16" t="s">
        <v>31</v>
      </c>
      <c r="I6" s="2087"/>
      <c r="J6" s="2090"/>
      <c r="K6" s="16" t="s">
        <v>31</v>
      </c>
      <c r="L6" s="24"/>
      <c r="M6" s="2090"/>
      <c r="N6" s="17">
        <v>8</v>
      </c>
    </row>
    <row r="7" spans="1:14" s="17" customFormat="1" ht="4.5" customHeight="1" thickTop="1" thickBot="1" x14ac:dyDescent="0.7">
      <c r="A7" s="26"/>
      <c r="B7" s="20"/>
      <c r="C7" s="21"/>
      <c r="D7" s="26"/>
      <c r="E7" s="20"/>
      <c r="F7" s="21"/>
      <c r="G7" s="26"/>
      <c r="H7" s="20"/>
      <c r="I7" s="21"/>
      <c r="J7" s="26"/>
      <c r="K7" s="20"/>
      <c r="L7" s="22"/>
      <c r="M7" s="26"/>
    </row>
    <row r="8" spans="1:14" s="19" customFormat="1" ht="30" customHeight="1" thickTop="1" x14ac:dyDescent="0.65">
      <c r="A8" s="2089"/>
      <c r="B8" s="18" t="s">
        <v>26</v>
      </c>
      <c r="C8" s="2086"/>
      <c r="D8" s="2089"/>
      <c r="E8" s="18" t="s">
        <v>27</v>
      </c>
      <c r="F8" s="2086"/>
      <c r="G8" s="2089"/>
      <c r="H8" s="18" t="s">
        <v>28</v>
      </c>
      <c r="I8" s="2086"/>
      <c r="J8" s="2089"/>
      <c r="K8" s="18" t="s">
        <v>29</v>
      </c>
      <c r="L8" s="23"/>
      <c r="M8" s="2089"/>
    </row>
    <row r="9" spans="1:14" s="17" customFormat="1" ht="30" customHeight="1" thickBot="1" x14ac:dyDescent="0.6">
      <c r="A9" s="2090"/>
      <c r="B9" s="16" t="s">
        <v>32</v>
      </c>
      <c r="C9" s="2087"/>
      <c r="D9" s="2090"/>
      <c r="E9" s="16" t="s">
        <v>32</v>
      </c>
      <c r="F9" s="2087"/>
      <c r="G9" s="2090"/>
      <c r="H9" s="16" t="s">
        <v>32</v>
      </c>
      <c r="I9" s="2087"/>
      <c r="J9" s="2090"/>
      <c r="K9" s="16" t="s">
        <v>32</v>
      </c>
      <c r="L9" s="24"/>
      <c r="M9" s="2090"/>
      <c r="N9" s="17">
        <v>12</v>
      </c>
    </row>
    <row r="10" spans="1:14" s="17" customFormat="1" ht="4.5" customHeight="1" thickTop="1" thickBot="1" x14ac:dyDescent="0.7">
      <c r="A10" s="26"/>
      <c r="B10" s="20"/>
      <c r="C10" s="21"/>
      <c r="D10" s="26"/>
      <c r="E10" s="20"/>
      <c r="F10" s="21"/>
      <c r="G10" s="26"/>
      <c r="H10" s="20"/>
      <c r="I10" s="21"/>
      <c r="J10" s="26"/>
      <c r="K10" s="20"/>
      <c r="L10" s="22"/>
      <c r="M10" s="26"/>
      <c r="N10" s="17">
        <v>16</v>
      </c>
    </row>
    <row r="11" spans="1:14" s="19" customFormat="1" ht="30" customHeight="1" thickTop="1" x14ac:dyDescent="0.65">
      <c r="A11" s="2089"/>
      <c r="B11" s="18" t="s">
        <v>26</v>
      </c>
      <c r="C11" s="2086"/>
      <c r="D11" s="2089"/>
      <c r="E11" s="18" t="s">
        <v>27</v>
      </c>
      <c r="F11" s="2086"/>
      <c r="G11" s="2089"/>
      <c r="H11" s="18" t="s">
        <v>28</v>
      </c>
      <c r="I11" s="2086"/>
      <c r="J11" s="2089"/>
      <c r="K11" s="18" t="s">
        <v>29</v>
      </c>
      <c r="L11" s="23"/>
      <c r="M11" s="2089"/>
      <c r="N11" s="17"/>
    </row>
    <row r="12" spans="1:14" s="17" customFormat="1" ht="30" customHeight="1" thickBot="1" x14ac:dyDescent="0.6">
      <c r="A12" s="2090"/>
      <c r="B12" s="16" t="s">
        <v>33</v>
      </c>
      <c r="C12" s="2087"/>
      <c r="D12" s="2090"/>
      <c r="E12" s="16" t="s">
        <v>33</v>
      </c>
      <c r="F12" s="2087"/>
      <c r="G12" s="2090"/>
      <c r="H12" s="16" t="s">
        <v>33</v>
      </c>
      <c r="I12" s="2087"/>
      <c r="J12" s="2090"/>
      <c r="K12" s="16" t="s">
        <v>33</v>
      </c>
      <c r="L12" s="24"/>
      <c r="M12" s="2090"/>
      <c r="N12" s="17">
        <v>24</v>
      </c>
    </row>
    <row r="13" spans="1:14" s="17" customFormat="1" ht="4.5" customHeight="1" thickTop="1" thickBot="1" x14ac:dyDescent="0.7">
      <c r="A13" s="26"/>
      <c r="B13" s="20"/>
      <c r="C13" s="21"/>
      <c r="D13" s="26"/>
      <c r="E13" s="20"/>
      <c r="F13" s="21"/>
      <c r="G13" s="26"/>
      <c r="H13" s="20"/>
      <c r="I13" s="21"/>
      <c r="J13" s="26"/>
      <c r="K13" s="20"/>
      <c r="L13" s="22"/>
      <c r="M13" s="26"/>
      <c r="N13" s="17">
        <v>20</v>
      </c>
    </row>
    <row r="14" spans="1:14" s="19" customFormat="1" ht="30" customHeight="1" thickTop="1" x14ac:dyDescent="0.65">
      <c r="A14" s="2089"/>
      <c r="B14" s="18" t="s">
        <v>26</v>
      </c>
      <c r="C14" s="2086"/>
      <c r="D14" s="2089"/>
      <c r="E14" s="18" t="s">
        <v>27</v>
      </c>
      <c r="F14" s="2086"/>
      <c r="G14" s="2089"/>
      <c r="H14" s="18" t="s">
        <v>28</v>
      </c>
      <c r="I14" s="2086"/>
      <c r="J14" s="2089"/>
      <c r="K14" s="18" t="s">
        <v>29</v>
      </c>
      <c r="L14" s="2086"/>
      <c r="M14" s="2089"/>
    </row>
    <row r="15" spans="1:14" s="17" customFormat="1" ht="30" customHeight="1" thickBot="1" x14ac:dyDescent="0.6">
      <c r="A15" s="2090"/>
      <c r="B15" s="16" t="s">
        <v>48</v>
      </c>
      <c r="C15" s="2087"/>
      <c r="D15" s="2090"/>
      <c r="E15" s="16" t="s">
        <v>48</v>
      </c>
      <c r="F15" s="2087"/>
      <c r="G15" s="2090"/>
      <c r="H15" s="16" t="s">
        <v>48</v>
      </c>
      <c r="I15" s="2087"/>
      <c r="J15" s="2090"/>
      <c r="K15" s="16" t="s">
        <v>48</v>
      </c>
      <c r="L15" s="2087"/>
      <c r="M15" s="2090"/>
      <c r="N15" s="17">
        <v>20</v>
      </c>
    </row>
    <row r="16" spans="1:14" s="17" customFormat="1" ht="4.5" customHeight="1" thickTop="1" thickBot="1" x14ac:dyDescent="0.7">
      <c r="A16" s="26"/>
      <c r="B16" s="20"/>
      <c r="C16" s="21"/>
      <c r="D16" s="26"/>
      <c r="E16" s="20"/>
      <c r="F16" s="21"/>
      <c r="G16" s="26"/>
      <c r="H16" s="20"/>
      <c r="I16" s="21"/>
      <c r="J16" s="26"/>
      <c r="K16" s="20"/>
      <c r="L16" s="22"/>
      <c r="M16" s="26"/>
    </row>
    <row r="17" spans="1:14" s="19" customFormat="1" ht="30" customHeight="1" thickTop="1" x14ac:dyDescent="0.65">
      <c r="A17" s="2089"/>
      <c r="B17" s="18" t="s">
        <v>26</v>
      </c>
      <c r="C17" s="2086"/>
      <c r="D17" s="2089"/>
      <c r="E17" s="18" t="s">
        <v>27</v>
      </c>
      <c r="F17" s="2086"/>
      <c r="G17" s="2089"/>
      <c r="H17" s="18" t="s">
        <v>28</v>
      </c>
      <c r="I17" s="2086"/>
      <c r="J17" s="2089"/>
      <c r="K17" s="18" t="s">
        <v>29</v>
      </c>
      <c r="L17" s="23"/>
      <c r="M17" s="2089"/>
    </row>
    <row r="18" spans="1:14" s="17" customFormat="1" ht="30" customHeight="1" thickBot="1" x14ac:dyDescent="0.6">
      <c r="A18" s="2090"/>
      <c r="B18" s="20" t="s">
        <v>49</v>
      </c>
      <c r="C18" s="2088"/>
      <c r="D18" s="2090"/>
      <c r="E18" s="20" t="s">
        <v>49</v>
      </c>
      <c r="F18" s="2088"/>
      <c r="G18" s="2090"/>
      <c r="H18" s="20" t="s">
        <v>49</v>
      </c>
      <c r="I18" s="2088"/>
      <c r="J18" s="2090"/>
      <c r="K18" s="20" t="s">
        <v>49</v>
      </c>
      <c r="L18" s="25"/>
      <c r="M18" s="2090"/>
      <c r="N18" s="17">
        <v>24</v>
      </c>
    </row>
    <row r="19" spans="1:14" s="17" customFormat="1" ht="4.5" customHeight="1" thickTop="1" thickBot="1" x14ac:dyDescent="0.7">
      <c r="A19" s="26"/>
      <c r="B19" s="2091"/>
      <c r="C19" s="2092"/>
      <c r="D19" s="26"/>
      <c r="E19" s="2091"/>
      <c r="F19" s="2092"/>
      <c r="G19" s="26"/>
      <c r="H19" s="2091"/>
      <c r="I19" s="2092"/>
      <c r="J19" s="26"/>
      <c r="K19" s="2091"/>
      <c r="L19" s="2092"/>
      <c r="M19" s="26"/>
    </row>
    <row r="20" spans="1:14" ht="21.75" thickTop="1" x14ac:dyDescent="0.55000000000000004"/>
  </sheetData>
  <mergeCells count="58">
    <mergeCell ref="A8:A9"/>
    <mergeCell ref="A11:A12"/>
    <mergeCell ref="A14:A15"/>
    <mergeCell ref="K1:L1"/>
    <mergeCell ref="J14:J15"/>
    <mergeCell ref="I2:I3"/>
    <mergeCell ref="I5:I6"/>
    <mergeCell ref="I8:I9"/>
    <mergeCell ref="I11:I12"/>
    <mergeCell ref="L2:L3"/>
    <mergeCell ref="J2:J3"/>
    <mergeCell ref="C14:C15"/>
    <mergeCell ref="D11:D12"/>
    <mergeCell ref="D14:D15"/>
    <mergeCell ref="I14:I15"/>
    <mergeCell ref="F2:F3"/>
    <mergeCell ref="A17:A18"/>
    <mergeCell ref="B1:C1"/>
    <mergeCell ref="E1:F1"/>
    <mergeCell ref="H1:I1"/>
    <mergeCell ref="A2:A3"/>
    <mergeCell ref="A5:A6"/>
    <mergeCell ref="G2:G3"/>
    <mergeCell ref="D2:D3"/>
    <mergeCell ref="G14:G15"/>
    <mergeCell ref="G11:G12"/>
    <mergeCell ref="G8:G9"/>
    <mergeCell ref="G5:G6"/>
    <mergeCell ref="D5:D6"/>
    <mergeCell ref="D8:D9"/>
    <mergeCell ref="C8:C9"/>
    <mergeCell ref="C11:C12"/>
    <mergeCell ref="K19:L19"/>
    <mergeCell ref="B19:C19"/>
    <mergeCell ref="D17:D18"/>
    <mergeCell ref="G17:G18"/>
    <mergeCell ref="M17:M18"/>
    <mergeCell ref="I17:I18"/>
    <mergeCell ref="E19:F19"/>
    <mergeCell ref="H19:I19"/>
    <mergeCell ref="C17:C18"/>
    <mergeCell ref="J17:J18"/>
    <mergeCell ref="F14:F15"/>
    <mergeCell ref="F17:F18"/>
    <mergeCell ref="M2:M3"/>
    <mergeCell ref="M5:M6"/>
    <mergeCell ref="M8:M9"/>
    <mergeCell ref="M11:M12"/>
    <mergeCell ref="M14:M15"/>
    <mergeCell ref="J5:J6"/>
    <mergeCell ref="J8:J9"/>
    <mergeCell ref="J11:J12"/>
    <mergeCell ref="L14:L15"/>
    <mergeCell ref="C2:C3"/>
    <mergeCell ref="C5:C6"/>
    <mergeCell ref="F5:F6"/>
    <mergeCell ref="F8:F9"/>
    <mergeCell ref="F11:F12"/>
  </mergeCell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140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C106"/>
  <sheetViews>
    <sheetView workbookViewId="0">
      <selection activeCell="N42" sqref="N42"/>
    </sheetView>
  </sheetViews>
  <sheetFormatPr defaultRowHeight="12.75" x14ac:dyDescent="0.2"/>
  <cols>
    <col min="1" max="1" width="6.28515625" customWidth="1"/>
    <col min="2" max="2" width="21.42578125" customWidth="1"/>
    <col min="3" max="3" width="6.42578125" bestFit="1" customWidth="1"/>
    <col min="4" max="4" width="20.42578125" bestFit="1" customWidth="1"/>
    <col min="5" max="5" width="8.28515625" bestFit="1" customWidth="1"/>
    <col min="6" max="6" width="20.42578125" bestFit="1" customWidth="1"/>
    <col min="7" max="7" width="8.28515625" bestFit="1" customWidth="1"/>
    <col min="8" max="8" width="20.42578125" bestFit="1" customWidth="1"/>
    <col min="9" max="11" width="8.28515625" bestFit="1" customWidth="1"/>
    <col min="12" max="12" width="20.42578125" bestFit="1" customWidth="1"/>
    <col min="13" max="13" width="11.5703125" bestFit="1" customWidth="1"/>
    <col min="14" max="14" width="20.42578125" bestFit="1" customWidth="1"/>
    <col min="15" max="15" width="6.42578125" bestFit="1" customWidth="1"/>
    <col min="16" max="16" width="20.42578125" bestFit="1" customWidth="1"/>
    <col min="17" max="17" width="6.42578125" bestFit="1" customWidth="1"/>
    <col min="18" max="18" width="20.42578125" bestFit="1" customWidth="1"/>
    <col min="19" max="19" width="7.140625" bestFit="1" customWidth="1"/>
    <col min="20" max="20" width="8.140625" bestFit="1" customWidth="1"/>
    <col min="21" max="23" width="4.85546875" customWidth="1"/>
    <col min="24" max="24" width="4.85546875" style="2" customWidth="1"/>
    <col min="25" max="27" width="4.85546875" customWidth="1"/>
  </cols>
  <sheetData>
    <row r="1" spans="1:25" ht="18.75" thickBot="1" x14ac:dyDescent="0.3">
      <c r="A1" s="2102" t="s">
        <v>227</v>
      </c>
      <c r="B1" s="2102"/>
      <c r="C1" s="2102"/>
      <c r="D1" s="2102"/>
      <c r="E1" s="2102"/>
      <c r="F1" s="2102"/>
      <c r="G1" s="2102"/>
      <c r="H1" s="2102"/>
      <c r="I1" s="27"/>
      <c r="J1" s="190"/>
      <c r="K1" s="10"/>
      <c r="N1" s="10"/>
      <c r="O1" s="10"/>
      <c r="P1" s="10"/>
      <c r="Q1" s="10"/>
      <c r="R1" s="10"/>
      <c r="S1" s="10"/>
    </row>
    <row r="2" spans="1:25" s="784" customFormat="1" ht="15" x14ac:dyDescent="0.2">
      <c r="A2" s="2103">
        <v>1</v>
      </c>
      <c r="B2" s="975" t="s">
        <v>123</v>
      </c>
      <c r="C2" s="976" t="s">
        <v>82</v>
      </c>
      <c r="D2" s="975" t="s">
        <v>124</v>
      </c>
      <c r="E2" s="976" t="s">
        <v>82</v>
      </c>
      <c r="F2" s="975" t="s">
        <v>125</v>
      </c>
      <c r="G2" s="976" t="s">
        <v>82</v>
      </c>
      <c r="H2" s="975" t="s">
        <v>126</v>
      </c>
      <c r="I2" s="977" t="s">
        <v>82</v>
      </c>
      <c r="J2" s="783"/>
      <c r="K2" s="2103">
        <v>5</v>
      </c>
      <c r="L2" s="975" t="s">
        <v>123</v>
      </c>
      <c r="M2" s="976" t="s">
        <v>82</v>
      </c>
      <c r="N2" s="975" t="s">
        <v>124</v>
      </c>
      <c r="O2" s="976" t="s">
        <v>82</v>
      </c>
      <c r="P2" s="975" t="s">
        <v>125</v>
      </c>
      <c r="Q2" s="976" t="s">
        <v>82</v>
      </c>
      <c r="R2" s="975" t="s">
        <v>126</v>
      </c>
      <c r="S2" s="977" t="s">
        <v>82</v>
      </c>
      <c r="V2"/>
      <c r="W2"/>
      <c r="X2" s="2"/>
      <c r="Y2"/>
    </row>
    <row r="3" spans="1:25" s="824" customFormat="1" ht="15" x14ac:dyDescent="0.2">
      <c r="A3" s="2096"/>
      <c r="B3" s="958" t="str">
        <f>$B$26</f>
        <v>1. Куклин Игорь</v>
      </c>
      <c r="C3" s="822">
        <v>184</v>
      </c>
      <c r="D3" s="958" t="str">
        <f>$B$27</f>
        <v>4. Чёрный Сергей</v>
      </c>
      <c r="E3" s="822">
        <v>154</v>
      </c>
      <c r="F3" s="958" t="str">
        <f>$B$28</f>
        <v>7. Пушкарев Александр</v>
      </c>
      <c r="G3" s="822">
        <v>171</v>
      </c>
      <c r="H3" s="958" t="str">
        <f>$B$29</f>
        <v>10. Клюева Наталья</v>
      </c>
      <c r="I3" s="823">
        <v>110</v>
      </c>
      <c r="J3" s="190"/>
      <c r="K3" s="2096"/>
      <c r="L3" s="958" t="str">
        <f>$B$35</f>
        <v>6. Захаров Андрей</v>
      </c>
      <c r="M3" s="822">
        <v>144</v>
      </c>
      <c r="N3" s="958" t="str">
        <f>$B$37</f>
        <v>12. Дикушникова Ольга</v>
      </c>
      <c r="O3" s="822">
        <v>158</v>
      </c>
      <c r="P3" s="958" t="str">
        <f>$B$34</f>
        <v>3. Ермолаев Кирилл</v>
      </c>
      <c r="Q3" s="822">
        <v>187</v>
      </c>
      <c r="R3" s="958" t="str">
        <f>$B$26</f>
        <v>1. Куклин Игорь</v>
      </c>
      <c r="S3" s="823">
        <v>174</v>
      </c>
      <c r="V3" s="10"/>
      <c r="W3" s="10"/>
      <c r="X3" s="825"/>
      <c r="Y3" s="10"/>
    </row>
    <row r="4" spans="1:25" s="824" customFormat="1" ht="15" x14ac:dyDescent="0.2">
      <c r="A4" s="2096"/>
      <c r="B4" s="958" t="str">
        <f>$B$30</f>
        <v>2. Ситников Алексей</v>
      </c>
      <c r="C4" s="822">
        <v>160</v>
      </c>
      <c r="D4" s="958" t="str">
        <f>$B$31</f>
        <v>5. Гамов Евгений</v>
      </c>
      <c r="E4" s="822">
        <v>175</v>
      </c>
      <c r="F4" s="958" t="str">
        <f>$B$32</f>
        <v>8. Постоенко Андрей</v>
      </c>
      <c r="G4" s="822">
        <v>172</v>
      </c>
      <c r="H4" s="958" t="str">
        <f>$B$33</f>
        <v>11. Шенцев Сергей</v>
      </c>
      <c r="I4" s="823">
        <v>132</v>
      </c>
      <c r="J4" s="190"/>
      <c r="K4" s="2096"/>
      <c r="L4" s="958" t="str">
        <f>$B$30</f>
        <v>2. Ситников Алексей</v>
      </c>
      <c r="M4" s="822">
        <v>157</v>
      </c>
      <c r="N4" s="958" t="str">
        <f>$B$29</f>
        <v>10. Клюева Наталья</v>
      </c>
      <c r="O4" s="822">
        <v>200</v>
      </c>
      <c r="P4" s="958" t="str">
        <f>$B$31</f>
        <v>5. Гамов Евгений</v>
      </c>
      <c r="Q4" s="822">
        <v>153</v>
      </c>
      <c r="R4" s="958" t="str">
        <f>$B$33</f>
        <v>11. Шенцев Сергей</v>
      </c>
      <c r="S4" s="823">
        <v>185</v>
      </c>
      <c r="X4" s="825"/>
      <c r="Y4" s="10"/>
    </row>
    <row r="5" spans="1:25" s="824" customFormat="1" ht="15" x14ac:dyDescent="0.2">
      <c r="A5" s="2096"/>
      <c r="B5" s="958" t="str">
        <f>$B$34</f>
        <v>3. Ермолаев Кирилл</v>
      </c>
      <c r="C5" s="822">
        <v>175</v>
      </c>
      <c r="D5" s="958" t="str">
        <f>$B$35</f>
        <v>6. Захаров Андрей</v>
      </c>
      <c r="E5" s="822">
        <v>145</v>
      </c>
      <c r="F5" s="958" t="str">
        <f>$B$36</f>
        <v>9. Женихова Евгения</v>
      </c>
      <c r="G5" s="822">
        <v>158</v>
      </c>
      <c r="H5" s="958" t="str">
        <f>$B$37</f>
        <v>12. Дикушникова Ольга</v>
      </c>
      <c r="I5" s="826">
        <v>168</v>
      </c>
      <c r="J5" s="190"/>
      <c r="K5" s="2096"/>
      <c r="L5" s="958" t="str">
        <f>$B$36</f>
        <v>9. Женихова Евгения</v>
      </c>
      <c r="M5" s="822">
        <v>158</v>
      </c>
      <c r="N5" s="958" t="str">
        <f>$B$27</f>
        <v>4. Чёрный Сергей</v>
      </c>
      <c r="O5" s="822">
        <v>197</v>
      </c>
      <c r="P5" s="958" t="str">
        <f>$B$28</f>
        <v>7. Пушкарев Александр</v>
      </c>
      <c r="Q5" s="827">
        <v>216</v>
      </c>
      <c r="R5" s="958" t="str">
        <f>$B$32</f>
        <v>8. Постоенко Андрей</v>
      </c>
      <c r="S5" s="823">
        <v>156</v>
      </c>
      <c r="V5" s="10"/>
      <c r="W5" s="10"/>
      <c r="X5" s="825"/>
      <c r="Y5" s="10"/>
    </row>
    <row r="6" spans="1:25" s="824" customFormat="1" ht="15" x14ac:dyDescent="0.2">
      <c r="A6" s="828"/>
      <c r="B6" s="959"/>
      <c r="C6" s="685"/>
      <c r="D6" s="959"/>
      <c r="E6" s="685"/>
      <c r="F6" s="960"/>
      <c r="G6" s="829"/>
      <c r="H6" s="959"/>
      <c r="I6" s="830"/>
      <c r="J6" s="190"/>
      <c r="K6" s="831"/>
      <c r="L6" s="960"/>
      <c r="M6" s="829"/>
      <c r="N6" s="960"/>
      <c r="O6" s="829"/>
      <c r="P6" s="960"/>
      <c r="Q6" s="829"/>
      <c r="R6" s="960"/>
      <c r="S6" s="832"/>
      <c r="V6" s="10"/>
      <c r="W6" s="10"/>
      <c r="X6" s="825"/>
      <c r="Y6" s="10"/>
    </row>
    <row r="7" spans="1:25" s="784" customFormat="1" ht="15" x14ac:dyDescent="0.2">
      <c r="A7" s="2096">
        <v>2</v>
      </c>
      <c r="B7" s="972" t="s">
        <v>123</v>
      </c>
      <c r="C7" s="973" t="s">
        <v>82</v>
      </c>
      <c r="D7" s="972" t="s">
        <v>124</v>
      </c>
      <c r="E7" s="973" t="s">
        <v>82</v>
      </c>
      <c r="F7" s="972" t="s">
        <v>125</v>
      </c>
      <c r="G7" s="973" t="s">
        <v>82</v>
      </c>
      <c r="H7" s="972" t="s">
        <v>126</v>
      </c>
      <c r="I7" s="974" t="s">
        <v>82</v>
      </c>
      <c r="J7" s="783"/>
      <c r="K7" s="2096">
        <v>6</v>
      </c>
      <c r="L7" s="972" t="s">
        <v>123</v>
      </c>
      <c r="M7" s="973" t="s">
        <v>82</v>
      </c>
      <c r="N7" s="972" t="s">
        <v>124</v>
      </c>
      <c r="O7" s="973" t="s">
        <v>82</v>
      </c>
      <c r="P7" s="972" t="s">
        <v>125</v>
      </c>
      <c r="Q7" s="973" t="s">
        <v>82</v>
      </c>
      <c r="R7" s="972" t="s">
        <v>126</v>
      </c>
      <c r="S7" s="974" t="s">
        <v>82</v>
      </c>
      <c r="V7" s="10"/>
      <c r="W7" s="10"/>
      <c r="X7" s="825"/>
      <c r="Y7" s="10"/>
    </row>
    <row r="8" spans="1:25" s="824" customFormat="1" ht="15" x14ac:dyDescent="0.2">
      <c r="A8" s="2096"/>
      <c r="B8" s="958" t="str">
        <f>$B$37</f>
        <v>12. Дикушникова Ольга</v>
      </c>
      <c r="C8" s="822">
        <v>167</v>
      </c>
      <c r="D8" s="958" t="str">
        <f>$B$28</f>
        <v>7. Пушкарев Александр</v>
      </c>
      <c r="E8" s="827">
        <v>185</v>
      </c>
      <c r="F8" s="958" t="str">
        <f>$B$30</f>
        <v>2. Ситников Алексей</v>
      </c>
      <c r="G8" s="822">
        <v>141</v>
      </c>
      <c r="H8" s="958" t="str">
        <f>$B$35</f>
        <v>6. Захаров Андрей</v>
      </c>
      <c r="I8" s="823">
        <v>162</v>
      </c>
      <c r="J8" s="190"/>
      <c r="K8" s="2096"/>
      <c r="L8" s="958" t="str">
        <f>$B$31</f>
        <v>5. Гамов Евгений</v>
      </c>
      <c r="M8" s="827">
        <v>191</v>
      </c>
      <c r="N8" s="958" t="str">
        <f>$B$36</f>
        <v>9. Женихова Евгения</v>
      </c>
      <c r="O8" s="822">
        <v>173</v>
      </c>
      <c r="P8" s="958" t="str">
        <f>$B$27</f>
        <v>4. Чёрный Сергей</v>
      </c>
      <c r="Q8" s="822">
        <v>197</v>
      </c>
      <c r="R8" s="958" t="str">
        <f>$B$29</f>
        <v>10. Клюева Наталья</v>
      </c>
      <c r="S8" s="823">
        <v>174</v>
      </c>
      <c r="V8" s="10"/>
      <c r="W8" s="10"/>
      <c r="X8" s="825"/>
      <c r="Y8" s="10"/>
    </row>
    <row r="9" spans="1:25" s="824" customFormat="1" ht="15" x14ac:dyDescent="0.2">
      <c r="A9" s="2096"/>
      <c r="B9" s="958" t="str">
        <f>$B$36</f>
        <v>9. Женихова Евгения</v>
      </c>
      <c r="C9" s="822">
        <v>174</v>
      </c>
      <c r="D9" s="958" t="str">
        <f>$B$26</f>
        <v>1. Куклин Игорь</v>
      </c>
      <c r="E9" s="822">
        <v>169</v>
      </c>
      <c r="F9" s="958" t="str">
        <f>$B$33</f>
        <v>11. Шенцев Сергей</v>
      </c>
      <c r="G9" s="822">
        <v>193</v>
      </c>
      <c r="H9" s="958" t="str">
        <f>$B$34</f>
        <v>3. Ермолаев Кирилл</v>
      </c>
      <c r="I9" s="823">
        <v>151</v>
      </c>
      <c r="J9" s="190"/>
      <c r="K9" s="2096"/>
      <c r="L9" s="958" t="str">
        <f>$B$28</f>
        <v>7. Пушкарев Александр</v>
      </c>
      <c r="M9" s="822">
        <v>178</v>
      </c>
      <c r="N9" s="958" t="str">
        <f>$B$32</f>
        <v>8. Постоенко Андрей</v>
      </c>
      <c r="O9" s="827">
        <v>201</v>
      </c>
      <c r="P9" s="958" t="str">
        <f>$B$26</f>
        <v>1. Куклин Игорь</v>
      </c>
      <c r="Q9" s="822">
        <v>204</v>
      </c>
      <c r="R9" s="958" t="str">
        <f>$B$30</f>
        <v>2. Ситников Алексей</v>
      </c>
      <c r="S9" s="823">
        <v>139</v>
      </c>
      <c r="V9" s="10"/>
      <c r="W9" s="10"/>
      <c r="X9" s="825"/>
      <c r="Y9" s="10"/>
    </row>
    <row r="10" spans="1:25" s="824" customFormat="1" ht="15" x14ac:dyDescent="0.2">
      <c r="A10" s="2096"/>
      <c r="B10" s="958" t="str">
        <f>$B$27</f>
        <v>4. Чёрный Сергей</v>
      </c>
      <c r="C10" s="822">
        <v>179</v>
      </c>
      <c r="D10" s="958" t="str">
        <f>$B$29</f>
        <v>10. Клюева Наталья</v>
      </c>
      <c r="E10" s="822">
        <v>135</v>
      </c>
      <c r="F10" s="958" t="str">
        <f>$B$31</f>
        <v>5. Гамов Евгений</v>
      </c>
      <c r="G10" s="822">
        <v>154</v>
      </c>
      <c r="H10" s="958" t="str">
        <f>$B$32</f>
        <v>8. Постоенко Андрей</v>
      </c>
      <c r="I10" s="823">
        <v>135</v>
      </c>
      <c r="J10" s="190"/>
      <c r="K10" s="2096"/>
      <c r="L10" s="958" t="str">
        <f>$B$37</f>
        <v>12. Дикушникова Ольга</v>
      </c>
      <c r="M10" s="822">
        <v>158</v>
      </c>
      <c r="N10" s="958" t="str">
        <f>$B$34</f>
        <v>3. Ермолаев Кирилл</v>
      </c>
      <c r="O10" s="822">
        <v>229</v>
      </c>
      <c r="P10" s="958" t="str">
        <f>$B$33</f>
        <v>11. Шенцев Сергей</v>
      </c>
      <c r="Q10" s="822">
        <v>179</v>
      </c>
      <c r="R10" s="958" t="str">
        <f>$B$35</f>
        <v>6. Захаров Андрей</v>
      </c>
      <c r="S10" s="823">
        <v>210</v>
      </c>
      <c r="V10" s="10"/>
      <c r="W10" s="10"/>
      <c r="X10" s="825"/>
      <c r="Y10" s="10"/>
    </row>
    <row r="11" spans="1:25" s="824" customFormat="1" ht="15" x14ac:dyDescent="0.2">
      <c r="A11" s="828"/>
      <c r="B11" s="960"/>
      <c r="C11" s="829"/>
      <c r="D11" s="960"/>
      <c r="E11" s="829"/>
      <c r="F11" s="960"/>
      <c r="G11" s="829"/>
      <c r="H11" s="962"/>
      <c r="I11" s="833"/>
      <c r="J11" s="190"/>
      <c r="K11" s="831"/>
      <c r="L11" s="963"/>
      <c r="M11" s="190"/>
      <c r="N11" s="960"/>
      <c r="O11" s="829"/>
      <c r="P11" s="963"/>
      <c r="Q11" s="190"/>
      <c r="R11" s="963"/>
      <c r="S11" s="832"/>
      <c r="V11" s="10"/>
      <c r="W11" s="10"/>
      <c r="X11" s="825"/>
      <c r="Y11" s="10"/>
    </row>
    <row r="12" spans="1:25" s="784" customFormat="1" ht="15" x14ac:dyDescent="0.2">
      <c r="A12" s="2096">
        <v>3</v>
      </c>
      <c r="B12" s="972" t="s">
        <v>123</v>
      </c>
      <c r="C12" s="973" t="s">
        <v>82</v>
      </c>
      <c r="D12" s="972" t="s">
        <v>124</v>
      </c>
      <c r="E12" s="973" t="s">
        <v>82</v>
      </c>
      <c r="F12" s="972" t="s">
        <v>125</v>
      </c>
      <c r="G12" s="973" t="s">
        <v>82</v>
      </c>
      <c r="H12" s="972" t="s">
        <v>126</v>
      </c>
      <c r="I12" s="974" t="s">
        <v>82</v>
      </c>
      <c r="J12" s="783"/>
      <c r="K12" s="2096">
        <v>7</v>
      </c>
      <c r="L12" s="972" t="s">
        <v>123</v>
      </c>
      <c r="M12" s="973" t="s">
        <v>82</v>
      </c>
      <c r="N12" s="972" t="s">
        <v>124</v>
      </c>
      <c r="O12" s="973" t="s">
        <v>82</v>
      </c>
      <c r="P12" s="972" t="s">
        <v>125</v>
      </c>
      <c r="Q12" s="973" t="s">
        <v>82</v>
      </c>
      <c r="R12" s="972" t="s">
        <v>126</v>
      </c>
      <c r="S12" s="974" t="s">
        <v>82</v>
      </c>
      <c r="V12" s="10"/>
      <c r="W12" s="10"/>
      <c r="X12" s="825"/>
      <c r="Y12" s="10"/>
    </row>
    <row r="13" spans="1:25" s="824" customFormat="1" ht="15" x14ac:dyDescent="0.2">
      <c r="A13" s="2096"/>
      <c r="B13" s="958" t="str">
        <f>$B$33</f>
        <v>11. Шенцев Сергей</v>
      </c>
      <c r="C13" s="822">
        <v>164</v>
      </c>
      <c r="D13" s="958" t="str">
        <f>$B$37</f>
        <v>12. Дикушникова Ольга</v>
      </c>
      <c r="E13" s="822">
        <v>190</v>
      </c>
      <c r="F13" s="958" t="str">
        <f>$B$34</f>
        <v>3. Ермолаев Кирилл</v>
      </c>
      <c r="G13" s="822">
        <v>149</v>
      </c>
      <c r="H13" s="958" t="str">
        <f>$B$31</f>
        <v>5. Гамов Евгений</v>
      </c>
      <c r="I13" s="823">
        <v>179</v>
      </c>
      <c r="J13" s="190"/>
      <c r="K13" s="2096"/>
      <c r="L13" s="958" t="str">
        <f>$B$32</f>
        <v>8. Постоенко Андрей</v>
      </c>
      <c r="M13" s="822">
        <v>168</v>
      </c>
      <c r="N13" s="964" t="str">
        <f>$B$31</f>
        <v>5. Гамов Евгений</v>
      </c>
      <c r="O13" s="822">
        <v>245</v>
      </c>
      <c r="P13" s="958" t="str">
        <f>$B$29</f>
        <v>10. Клюева Наталья</v>
      </c>
      <c r="Q13" s="822">
        <v>174</v>
      </c>
      <c r="R13" s="964" t="str">
        <f>$B$28</f>
        <v>7. Пушкарев Александр</v>
      </c>
      <c r="S13" s="823">
        <v>147</v>
      </c>
      <c r="V13" s="10"/>
      <c r="W13" s="10"/>
      <c r="X13" s="825"/>
      <c r="Y13" s="10"/>
    </row>
    <row r="14" spans="1:25" s="824" customFormat="1" ht="15" x14ac:dyDescent="0.2">
      <c r="A14" s="2096"/>
      <c r="B14" s="958" t="str">
        <f>$B$35</f>
        <v>6. Захаров Андрей</v>
      </c>
      <c r="C14" s="822">
        <v>166</v>
      </c>
      <c r="D14" s="958" t="str">
        <f>$B$32</f>
        <v>8. Постоенко Андрей</v>
      </c>
      <c r="E14" s="822">
        <v>173</v>
      </c>
      <c r="F14" s="958" t="str">
        <f>$B$27</f>
        <v>4. Чёрный Сергей</v>
      </c>
      <c r="G14" s="822">
        <v>158</v>
      </c>
      <c r="H14" s="958" t="str">
        <f>$B$26</f>
        <v>1. Куклин Игорь</v>
      </c>
      <c r="I14" s="823">
        <v>187</v>
      </c>
      <c r="J14" s="190"/>
      <c r="K14" s="2096"/>
      <c r="L14" s="958" t="str">
        <f>$B$27</f>
        <v>4. Чёрный Сергей</v>
      </c>
      <c r="M14" s="822">
        <v>190</v>
      </c>
      <c r="N14" s="958" t="str">
        <f>$B$35</f>
        <v>6. Захаров Андрей</v>
      </c>
      <c r="O14" s="822">
        <v>158</v>
      </c>
      <c r="P14" s="958" t="str">
        <f>$B$36</f>
        <v>9. Женихова Евгения</v>
      </c>
      <c r="Q14" s="822">
        <v>189</v>
      </c>
      <c r="R14" s="964" t="str">
        <f>$B$37</f>
        <v>12. Дикушникова Ольга</v>
      </c>
      <c r="S14" s="823">
        <v>113</v>
      </c>
      <c r="Y14" s="10"/>
    </row>
    <row r="15" spans="1:25" s="824" customFormat="1" ht="15" x14ac:dyDescent="0.2">
      <c r="A15" s="2096"/>
      <c r="B15" s="958" t="str">
        <f>$B$28</f>
        <v>7. Пушкарев Александр</v>
      </c>
      <c r="C15" s="822">
        <v>147</v>
      </c>
      <c r="D15" s="958" t="str">
        <f>$B$30</f>
        <v>2. Ситников Алексей</v>
      </c>
      <c r="E15" s="822">
        <v>181</v>
      </c>
      <c r="F15" s="958" t="str">
        <f>$B$29</f>
        <v>10. Клюева Наталья</v>
      </c>
      <c r="G15" s="822">
        <v>139</v>
      </c>
      <c r="H15" s="958" t="str">
        <f>$B$36</f>
        <v>9. Женихова Евгения</v>
      </c>
      <c r="I15" s="823">
        <v>143</v>
      </c>
      <c r="J15" s="190"/>
      <c r="K15" s="2096"/>
      <c r="L15" s="958" t="str">
        <f>$B$26</f>
        <v>1. Куклин Игорь</v>
      </c>
      <c r="M15" s="822">
        <v>173</v>
      </c>
      <c r="N15" s="958" t="str">
        <f>$B$33</f>
        <v>11. Шенцев Сергей</v>
      </c>
      <c r="O15" s="822">
        <v>172</v>
      </c>
      <c r="P15" s="958" t="str">
        <f>$B$30</f>
        <v>2. Ситников Алексей</v>
      </c>
      <c r="Q15" s="822">
        <v>202</v>
      </c>
      <c r="R15" s="958" t="str">
        <f>$B$34</f>
        <v>3. Ермолаев Кирилл</v>
      </c>
      <c r="S15" s="823">
        <v>181</v>
      </c>
      <c r="W15" s="10"/>
      <c r="X15" s="825"/>
      <c r="Y15" s="10"/>
    </row>
    <row r="16" spans="1:25" s="824" customFormat="1" ht="15" x14ac:dyDescent="0.2">
      <c r="A16" s="728"/>
      <c r="B16" s="960"/>
      <c r="C16" s="829"/>
      <c r="D16" s="960"/>
      <c r="E16" s="829"/>
      <c r="F16" s="960"/>
      <c r="G16" s="829"/>
      <c r="H16" s="960"/>
      <c r="I16" s="834"/>
      <c r="J16" s="190"/>
      <c r="K16" s="835"/>
      <c r="L16" s="960"/>
      <c r="M16" s="829"/>
      <c r="N16" s="960"/>
      <c r="O16" s="829"/>
      <c r="P16" s="960"/>
      <c r="Q16" s="829"/>
      <c r="R16" s="960"/>
      <c r="S16" s="834"/>
      <c r="V16" s="10"/>
      <c r="W16" s="10"/>
      <c r="X16" s="825"/>
      <c r="Y16" s="10"/>
    </row>
    <row r="17" spans="1:29" s="784" customFormat="1" ht="15" x14ac:dyDescent="0.2">
      <c r="A17" s="2096">
        <v>4</v>
      </c>
      <c r="B17" s="972" t="s">
        <v>123</v>
      </c>
      <c r="C17" s="973" t="s">
        <v>82</v>
      </c>
      <c r="D17" s="972" t="s">
        <v>124</v>
      </c>
      <c r="E17" s="973" t="s">
        <v>82</v>
      </c>
      <c r="F17" s="972" t="s">
        <v>125</v>
      </c>
      <c r="G17" s="973" t="s">
        <v>82</v>
      </c>
      <c r="H17" s="972" t="s">
        <v>126</v>
      </c>
      <c r="I17" s="974" t="s">
        <v>82</v>
      </c>
      <c r="K17" s="2096">
        <v>8</v>
      </c>
      <c r="L17" s="972" t="s">
        <v>123</v>
      </c>
      <c r="M17" s="973" t="s">
        <v>82</v>
      </c>
      <c r="N17" s="972" t="s">
        <v>124</v>
      </c>
      <c r="O17" s="973" t="s">
        <v>82</v>
      </c>
      <c r="P17" s="972" t="s">
        <v>125</v>
      </c>
      <c r="Q17" s="973" t="s">
        <v>82</v>
      </c>
      <c r="R17" s="972" t="s">
        <v>126</v>
      </c>
      <c r="S17" s="974" t="s">
        <v>82</v>
      </c>
      <c r="V17" s="10"/>
      <c r="W17" s="10"/>
      <c r="X17" s="825"/>
      <c r="Y17" s="10"/>
    </row>
    <row r="18" spans="1:29" s="824" customFormat="1" ht="15" x14ac:dyDescent="0.2">
      <c r="A18" s="2096"/>
      <c r="B18" s="958" t="str">
        <f>$B$32</f>
        <v>8. Постоенко Андрей</v>
      </c>
      <c r="C18" s="822">
        <v>156</v>
      </c>
      <c r="D18" s="958" t="str">
        <f>$B$36</f>
        <v>9. Женихова Евгения</v>
      </c>
      <c r="E18" s="822">
        <v>197</v>
      </c>
      <c r="F18" s="958" t="str">
        <f>$B$35</f>
        <v>6. Захаров Андрей</v>
      </c>
      <c r="G18" s="822">
        <v>158</v>
      </c>
      <c r="H18" s="958" t="str">
        <f>$B$30</f>
        <v>2. Ситников Алексей</v>
      </c>
      <c r="I18" s="823">
        <v>174</v>
      </c>
      <c r="K18" s="2096"/>
      <c r="L18" s="958" t="str">
        <f>$B$33</f>
        <v>11. Шенцев Сергей</v>
      </c>
      <c r="M18" s="822">
        <v>183</v>
      </c>
      <c r="N18" s="958" t="str">
        <f>$B$30</f>
        <v>2. Ситников Алексей</v>
      </c>
      <c r="O18" s="822">
        <v>184</v>
      </c>
      <c r="P18" s="958" t="str">
        <f>$B$32</f>
        <v>8. Постоенко Андрей</v>
      </c>
      <c r="Q18" s="822">
        <v>145</v>
      </c>
      <c r="R18" s="958" t="str">
        <f>$B$27</f>
        <v>4. Чёрный Сергей</v>
      </c>
      <c r="S18" s="823">
        <v>189</v>
      </c>
      <c r="V18" s="10"/>
      <c r="W18" s="10"/>
      <c r="X18" s="825"/>
      <c r="Y18" s="10"/>
    </row>
    <row r="19" spans="1:29" s="824" customFormat="1" ht="15" x14ac:dyDescent="0.2">
      <c r="A19" s="2096"/>
      <c r="B19" s="958" t="str">
        <f>$B$29</f>
        <v>10. Клюева Наталья</v>
      </c>
      <c r="C19" s="822">
        <v>176</v>
      </c>
      <c r="D19" s="958" t="str">
        <f>$B$34</f>
        <v>3. Ермолаев Кирилл</v>
      </c>
      <c r="E19" s="822">
        <v>160</v>
      </c>
      <c r="F19" s="958" t="str">
        <f>$B$37</f>
        <v>12. Дикушникова Ольга</v>
      </c>
      <c r="G19" s="822">
        <v>132</v>
      </c>
      <c r="H19" s="958" t="str">
        <f>$B$28</f>
        <v>7. Пушкарев Александр</v>
      </c>
      <c r="I19" s="823">
        <v>153</v>
      </c>
      <c r="K19" s="2096"/>
      <c r="L19" s="958" t="str">
        <f>$B$34</f>
        <v>3. Ермолаев Кирилл</v>
      </c>
      <c r="M19" s="822">
        <v>199</v>
      </c>
      <c r="N19" s="958" t="str">
        <f>$B$28</f>
        <v>7. Пушкарев Александр</v>
      </c>
      <c r="O19" s="822">
        <v>147</v>
      </c>
      <c r="P19" s="958" t="str">
        <f>$B$37</f>
        <v>12. Дикушникова Ольга</v>
      </c>
      <c r="Q19" s="822">
        <v>179</v>
      </c>
      <c r="R19" s="958" t="str">
        <f>$B$36</f>
        <v>9. Женихова Евгения</v>
      </c>
      <c r="S19" s="823">
        <v>169</v>
      </c>
      <c r="V19" s="10"/>
      <c r="Y19" s="10"/>
    </row>
    <row r="20" spans="1:29" s="824" customFormat="1" ht="15.75" thickBot="1" x14ac:dyDescent="0.25">
      <c r="A20" s="2097"/>
      <c r="B20" s="961" t="str">
        <f>$B$31</f>
        <v>5. Гамов Евгений</v>
      </c>
      <c r="C20" s="836">
        <v>175</v>
      </c>
      <c r="D20" s="961" t="str">
        <f>$B$33</f>
        <v>11. Шенцев Сергей</v>
      </c>
      <c r="E20" s="836">
        <v>178</v>
      </c>
      <c r="F20" s="961" t="str">
        <f>$B$26</f>
        <v>1. Куклин Игорь</v>
      </c>
      <c r="G20" s="836">
        <v>208</v>
      </c>
      <c r="H20" s="961" t="str">
        <f>$B$27</f>
        <v>4. Чёрный Сергей</v>
      </c>
      <c r="I20" s="837">
        <v>215</v>
      </c>
      <c r="K20" s="2097"/>
      <c r="L20" s="782" t="str">
        <f>$B$29</f>
        <v>10. Клюева Наталья</v>
      </c>
      <c r="M20" s="836">
        <v>156</v>
      </c>
      <c r="N20" s="961" t="str">
        <f>$B$26</f>
        <v>1. Куклин Игорь</v>
      </c>
      <c r="O20" s="836">
        <v>177</v>
      </c>
      <c r="P20" s="961" t="str">
        <f>$B$35</f>
        <v>6. Захаров Андрей</v>
      </c>
      <c r="Q20" s="836">
        <v>143</v>
      </c>
      <c r="R20" s="961" t="str">
        <f>$B$31</f>
        <v>5. Гамов Евгений</v>
      </c>
      <c r="S20" s="837">
        <v>178</v>
      </c>
      <c r="V20" s="10"/>
      <c r="W20" s="10"/>
      <c r="X20" s="825"/>
      <c r="Y20" s="10"/>
    </row>
    <row r="21" spans="1:29" s="1" customFormat="1" x14ac:dyDescent="0.2">
      <c r="A21" s="10"/>
      <c r="J21" s="10"/>
      <c r="K21" s="10"/>
      <c r="N21" s="10"/>
      <c r="O21" s="10"/>
      <c r="P21" s="10"/>
      <c r="Q21" s="10"/>
      <c r="V21"/>
      <c r="W21"/>
      <c r="X21" s="2"/>
      <c r="Y21"/>
    </row>
    <row r="22" spans="1:29" s="1" customFormat="1" ht="18" x14ac:dyDescent="0.25">
      <c r="A22" s="10"/>
      <c r="J22" s="10"/>
      <c r="K22" s="10"/>
      <c r="N22" s="10"/>
      <c r="O22" s="838" t="s">
        <v>235</v>
      </c>
      <c r="P22" s="10"/>
      <c r="Q22" s="10"/>
      <c r="V22"/>
      <c r="W22"/>
      <c r="X22" s="2"/>
      <c r="Y22"/>
    </row>
    <row r="23" spans="1:29" s="1" customFormat="1" ht="18" x14ac:dyDescent="0.25">
      <c r="A23" s="10"/>
      <c r="J23" s="10"/>
      <c r="K23" s="10"/>
      <c r="N23" s="10"/>
      <c r="O23" s="838" t="s">
        <v>236</v>
      </c>
      <c r="P23" s="10"/>
      <c r="Q23" s="10"/>
      <c r="V23"/>
      <c r="W23"/>
      <c r="X23" s="2"/>
      <c r="Y23"/>
    </row>
    <row r="24" spans="1:29" ht="15.75" thickBot="1" x14ac:dyDescent="0.25">
      <c r="A24" s="2098" t="s">
        <v>83</v>
      </c>
      <c r="B24" s="2099" t="s">
        <v>38</v>
      </c>
      <c r="C24" s="2100"/>
      <c r="D24" s="2099" t="s">
        <v>226</v>
      </c>
      <c r="E24" s="2101"/>
      <c r="F24" s="2101"/>
      <c r="G24" s="2101"/>
      <c r="H24" s="2101"/>
      <c r="I24" s="2101"/>
      <c r="J24" s="2101"/>
      <c r="K24" s="2100"/>
      <c r="L24" s="785"/>
      <c r="M24" s="2095" t="s">
        <v>0</v>
      </c>
      <c r="N24" s="10"/>
      <c r="O24" s="10"/>
      <c r="P24">
        <v>1</v>
      </c>
      <c r="Q24">
        <v>2</v>
      </c>
      <c r="R24">
        <v>3</v>
      </c>
      <c r="T24" s="10">
        <v>1</v>
      </c>
      <c r="U24" s="10">
        <v>2</v>
      </c>
      <c r="V24" s="10">
        <v>3</v>
      </c>
      <c r="W24" s="839">
        <v>4</v>
      </c>
      <c r="X24" s="840">
        <v>5</v>
      </c>
      <c r="Y24" s="840">
        <v>6</v>
      </c>
      <c r="Z24" s="840">
        <v>7</v>
      </c>
      <c r="AB24" s="1"/>
      <c r="AC24" s="1"/>
    </row>
    <row r="25" spans="1:29" ht="23.25" x14ac:dyDescent="0.2">
      <c r="A25" s="2098"/>
      <c r="B25" s="978" t="s">
        <v>56</v>
      </c>
      <c r="C25" s="979" t="s">
        <v>471</v>
      </c>
      <c r="D25" s="780" t="s">
        <v>1</v>
      </c>
      <c r="E25" s="780" t="s">
        <v>2</v>
      </c>
      <c r="F25" s="780" t="s">
        <v>3</v>
      </c>
      <c r="G25" s="780" t="s">
        <v>6</v>
      </c>
      <c r="H25" s="780" t="s">
        <v>222</v>
      </c>
      <c r="I25" s="780" t="s">
        <v>223</v>
      </c>
      <c r="J25" s="780" t="s">
        <v>224</v>
      </c>
      <c r="K25" s="780" t="s">
        <v>225</v>
      </c>
      <c r="L25" s="980" t="s">
        <v>57</v>
      </c>
      <c r="M25" s="2095"/>
      <c r="N25" s="10"/>
      <c r="O25" s="841">
        <v>1</v>
      </c>
      <c r="P25" s="842">
        <v>2</v>
      </c>
      <c r="Q25" s="843">
        <v>3</v>
      </c>
      <c r="R25" s="844">
        <v>3</v>
      </c>
      <c r="T25" s="845">
        <v>1</v>
      </c>
      <c r="U25" s="846">
        <v>2</v>
      </c>
      <c r="V25" s="847">
        <v>2</v>
      </c>
      <c r="W25" s="844">
        <v>3</v>
      </c>
      <c r="X25" s="848">
        <v>1</v>
      </c>
      <c r="Y25" s="849">
        <v>2</v>
      </c>
      <c r="Z25" s="849">
        <v>3</v>
      </c>
      <c r="AA25" s="850">
        <v>3</v>
      </c>
      <c r="AB25" s="1"/>
      <c r="AC25" s="840"/>
    </row>
    <row r="26" spans="1:29" ht="15" x14ac:dyDescent="0.2">
      <c r="A26" s="777">
        <f t="shared" ref="A26:A37" si="0">A25+1</f>
        <v>1</v>
      </c>
      <c r="B26" s="851" t="s">
        <v>459</v>
      </c>
      <c r="C26" s="778" t="s">
        <v>70</v>
      </c>
      <c r="D26" s="779">
        <f>C3</f>
        <v>184</v>
      </c>
      <c r="E26" s="779">
        <f>E9</f>
        <v>169</v>
      </c>
      <c r="F26" s="779">
        <f>I14</f>
        <v>187</v>
      </c>
      <c r="G26" s="779">
        <f>G20</f>
        <v>208</v>
      </c>
      <c r="H26" s="779">
        <f>S3</f>
        <v>174</v>
      </c>
      <c r="I26" s="779">
        <f>Q9</f>
        <v>204</v>
      </c>
      <c r="J26" s="779">
        <f>M15</f>
        <v>173</v>
      </c>
      <c r="K26" s="779">
        <f>O20</f>
        <v>177</v>
      </c>
      <c r="L26" s="88">
        <f>SUM(D26:K26)</f>
        <v>1476</v>
      </c>
      <c r="M26" s="852">
        <f>ROUND((AVERAGE(D26:K26)),2)</f>
        <v>184.5</v>
      </c>
      <c r="N26" s="10"/>
      <c r="O26" s="853">
        <v>2</v>
      </c>
      <c r="P26" s="854">
        <v>3</v>
      </c>
      <c r="Q26" s="839">
        <v>3</v>
      </c>
      <c r="R26" s="855">
        <v>2</v>
      </c>
      <c r="T26" s="856">
        <v>2</v>
      </c>
      <c r="U26" s="857">
        <v>1</v>
      </c>
      <c r="V26" s="839">
        <v>3</v>
      </c>
      <c r="W26" s="858">
        <v>1</v>
      </c>
      <c r="X26" s="859">
        <v>2</v>
      </c>
      <c r="Y26" s="829">
        <v>2</v>
      </c>
      <c r="Z26" s="839">
        <v>3</v>
      </c>
      <c r="AA26" s="858">
        <v>1</v>
      </c>
      <c r="AB26" s="1"/>
      <c r="AC26" s="840"/>
    </row>
    <row r="27" spans="1:29" ht="15" x14ac:dyDescent="0.2">
      <c r="A27" s="777">
        <f t="shared" si="0"/>
        <v>2</v>
      </c>
      <c r="B27" s="851" t="s">
        <v>462</v>
      </c>
      <c r="C27" s="778" t="s">
        <v>72</v>
      </c>
      <c r="D27" s="779">
        <f>E3</f>
        <v>154</v>
      </c>
      <c r="E27" s="779">
        <f>C10</f>
        <v>179</v>
      </c>
      <c r="F27" s="779">
        <f>G14</f>
        <v>158</v>
      </c>
      <c r="G27" s="779">
        <f>I20</f>
        <v>215</v>
      </c>
      <c r="H27" s="779">
        <f>O5</f>
        <v>197</v>
      </c>
      <c r="I27" s="779">
        <f>Q8</f>
        <v>197</v>
      </c>
      <c r="J27" s="779">
        <f>M14</f>
        <v>190</v>
      </c>
      <c r="K27" s="779">
        <f>S18</f>
        <v>189</v>
      </c>
      <c r="L27" s="88">
        <f t="shared" ref="L27:L32" si="1">SUM(D27:K27)</f>
        <v>1479</v>
      </c>
      <c r="M27" s="852">
        <f t="shared" ref="M27:M32" si="2">ROUND((AVERAGE(D27:K27)),2)</f>
        <v>184.88</v>
      </c>
      <c r="N27" s="10"/>
      <c r="O27" s="860">
        <v>3</v>
      </c>
      <c r="P27" s="854">
        <v>2</v>
      </c>
      <c r="Q27" s="839">
        <v>3</v>
      </c>
      <c r="R27" s="855">
        <v>3</v>
      </c>
      <c r="T27" s="856">
        <v>3</v>
      </c>
      <c r="U27" s="839">
        <v>2</v>
      </c>
      <c r="V27" s="839">
        <v>1</v>
      </c>
      <c r="W27" s="861">
        <v>2</v>
      </c>
      <c r="X27" s="835">
        <v>1</v>
      </c>
      <c r="Y27" s="829">
        <v>3</v>
      </c>
      <c r="Z27" s="857">
        <v>3</v>
      </c>
      <c r="AA27" s="858">
        <v>2</v>
      </c>
      <c r="AB27" s="1"/>
      <c r="AC27" s="1"/>
    </row>
    <row r="28" spans="1:29" ht="15" x14ac:dyDescent="0.2">
      <c r="A28" s="777">
        <f t="shared" si="0"/>
        <v>3</v>
      </c>
      <c r="B28" s="851" t="s">
        <v>465</v>
      </c>
      <c r="C28" s="778" t="s">
        <v>73</v>
      </c>
      <c r="D28" s="779">
        <f>G3</f>
        <v>171</v>
      </c>
      <c r="E28" s="779">
        <f>E8</f>
        <v>185</v>
      </c>
      <c r="F28" s="779">
        <f>C15</f>
        <v>147</v>
      </c>
      <c r="G28" s="779">
        <f>I19</f>
        <v>153</v>
      </c>
      <c r="H28" s="779">
        <f>Q5</f>
        <v>216</v>
      </c>
      <c r="I28" s="779">
        <f>M9</f>
        <v>178</v>
      </c>
      <c r="J28" s="779">
        <f>S13</f>
        <v>147</v>
      </c>
      <c r="K28" s="779">
        <f>O19</f>
        <v>147</v>
      </c>
      <c r="L28" s="88">
        <f t="shared" si="1"/>
        <v>1344</v>
      </c>
      <c r="M28" s="852">
        <f t="shared" si="2"/>
        <v>168</v>
      </c>
      <c r="N28" s="10"/>
      <c r="O28" s="862">
        <v>4</v>
      </c>
      <c r="P28" s="854">
        <v>3</v>
      </c>
      <c r="Q28" s="839">
        <v>2</v>
      </c>
      <c r="R28" s="855">
        <v>3</v>
      </c>
      <c r="T28" s="856">
        <v>1</v>
      </c>
      <c r="U28" s="839">
        <v>3</v>
      </c>
      <c r="V28" s="839">
        <v>2</v>
      </c>
      <c r="W28" s="861">
        <v>3</v>
      </c>
      <c r="X28" s="835">
        <v>3</v>
      </c>
      <c r="Y28" s="829">
        <v>1</v>
      </c>
      <c r="Z28" s="839">
        <v>2</v>
      </c>
      <c r="AA28" s="861">
        <v>1</v>
      </c>
      <c r="AB28" s="1"/>
      <c r="AC28" s="1"/>
    </row>
    <row r="29" spans="1:29" ht="15" x14ac:dyDescent="0.2">
      <c r="A29" s="777">
        <f t="shared" si="0"/>
        <v>4</v>
      </c>
      <c r="B29" s="851" t="s">
        <v>468</v>
      </c>
      <c r="C29" s="778" t="s">
        <v>74</v>
      </c>
      <c r="D29" s="779">
        <f>I3</f>
        <v>110</v>
      </c>
      <c r="E29" s="779">
        <f>E10</f>
        <v>135</v>
      </c>
      <c r="F29" s="779">
        <f>G15</f>
        <v>139</v>
      </c>
      <c r="G29" s="779">
        <f>C19</f>
        <v>176</v>
      </c>
      <c r="H29" s="779">
        <f>O4</f>
        <v>200</v>
      </c>
      <c r="I29" s="779">
        <f>S8</f>
        <v>174</v>
      </c>
      <c r="J29" s="779">
        <f>Q13</f>
        <v>174</v>
      </c>
      <c r="K29" s="779">
        <f>M20</f>
        <v>156</v>
      </c>
      <c r="L29" s="88">
        <f t="shared" si="1"/>
        <v>1264</v>
      </c>
      <c r="M29" s="852">
        <f t="shared" si="2"/>
        <v>158</v>
      </c>
      <c r="N29" s="10"/>
      <c r="O29" s="863">
        <v>5</v>
      </c>
      <c r="P29" s="854">
        <v>3</v>
      </c>
      <c r="Q29" s="839">
        <v>2</v>
      </c>
      <c r="R29" s="855">
        <v>3</v>
      </c>
      <c r="T29" s="856">
        <v>2</v>
      </c>
      <c r="U29" s="839">
        <v>3</v>
      </c>
      <c r="V29" s="839">
        <v>1</v>
      </c>
      <c r="W29" s="861">
        <v>3</v>
      </c>
      <c r="X29" s="835">
        <v>2</v>
      </c>
      <c r="Y29" s="829">
        <v>1</v>
      </c>
      <c r="Z29" s="857">
        <v>1</v>
      </c>
      <c r="AA29" s="858">
        <v>3</v>
      </c>
      <c r="AB29" s="1"/>
      <c r="AC29" s="1"/>
    </row>
    <row r="30" spans="1:29" ht="15" x14ac:dyDescent="0.2">
      <c r="A30" s="777">
        <f t="shared" si="0"/>
        <v>5</v>
      </c>
      <c r="B30" s="851" t="s">
        <v>460</v>
      </c>
      <c r="C30" s="778" t="s">
        <v>75</v>
      </c>
      <c r="D30" s="779">
        <f>C4</f>
        <v>160</v>
      </c>
      <c r="E30" s="779">
        <f>G8</f>
        <v>141</v>
      </c>
      <c r="F30" s="779">
        <f>E15</f>
        <v>181</v>
      </c>
      <c r="G30" s="779">
        <f>I18</f>
        <v>174</v>
      </c>
      <c r="H30" s="779">
        <f>M4</f>
        <v>157</v>
      </c>
      <c r="I30" s="779">
        <f>S9</f>
        <v>139</v>
      </c>
      <c r="J30" s="779">
        <f>Q15</f>
        <v>202</v>
      </c>
      <c r="K30" s="779">
        <f>O18</f>
        <v>184</v>
      </c>
      <c r="L30" s="88">
        <f t="shared" si="1"/>
        <v>1338</v>
      </c>
      <c r="M30" s="852">
        <f t="shared" si="2"/>
        <v>167.25</v>
      </c>
      <c r="N30" s="10"/>
      <c r="O30" s="864">
        <v>6</v>
      </c>
      <c r="P30" s="854">
        <v>3</v>
      </c>
      <c r="Q30" s="839">
        <v>2</v>
      </c>
      <c r="R30" s="855">
        <v>3</v>
      </c>
      <c r="T30" s="856">
        <v>3</v>
      </c>
      <c r="U30" s="839">
        <v>1</v>
      </c>
      <c r="V30" s="839">
        <v>2</v>
      </c>
      <c r="W30" s="861">
        <v>1</v>
      </c>
      <c r="X30" s="835">
        <v>1</v>
      </c>
      <c r="Y30" s="829">
        <v>3</v>
      </c>
      <c r="Z30" s="839">
        <v>2</v>
      </c>
      <c r="AA30" s="861">
        <v>3</v>
      </c>
      <c r="AB30" s="1"/>
      <c r="AC30" s="1"/>
    </row>
    <row r="31" spans="1:29" ht="15" x14ac:dyDescent="0.2">
      <c r="A31" s="777">
        <f t="shared" si="0"/>
        <v>6</v>
      </c>
      <c r="B31" s="851" t="s">
        <v>463</v>
      </c>
      <c r="C31" s="778" t="s">
        <v>76</v>
      </c>
      <c r="D31" s="779">
        <f>E4</f>
        <v>175</v>
      </c>
      <c r="E31" s="779">
        <f>G10</f>
        <v>154</v>
      </c>
      <c r="F31" s="779">
        <f>I13</f>
        <v>179</v>
      </c>
      <c r="G31" s="779">
        <f>C20</f>
        <v>175</v>
      </c>
      <c r="H31" s="779">
        <f>Q4</f>
        <v>153</v>
      </c>
      <c r="I31" s="779">
        <f>M8</f>
        <v>191</v>
      </c>
      <c r="J31" s="779">
        <f>O13</f>
        <v>245</v>
      </c>
      <c r="K31" s="779">
        <f>S20</f>
        <v>178</v>
      </c>
      <c r="L31" s="88">
        <f t="shared" si="1"/>
        <v>1450</v>
      </c>
      <c r="M31" s="852">
        <f t="shared" si="2"/>
        <v>181.25</v>
      </c>
      <c r="N31" s="10"/>
      <c r="O31" s="865">
        <v>7</v>
      </c>
      <c r="P31" s="854">
        <v>3</v>
      </c>
      <c r="Q31" s="839">
        <v>3</v>
      </c>
      <c r="R31" s="855">
        <v>2</v>
      </c>
      <c r="T31" s="866">
        <v>1</v>
      </c>
      <c r="U31" s="839">
        <v>1</v>
      </c>
      <c r="V31" s="839">
        <v>3</v>
      </c>
      <c r="W31" s="858">
        <v>2</v>
      </c>
      <c r="X31" s="835">
        <v>3</v>
      </c>
      <c r="Y31" s="840">
        <v>2</v>
      </c>
      <c r="Z31" s="840">
        <v>1</v>
      </c>
      <c r="AA31" s="867">
        <v>2</v>
      </c>
      <c r="AB31" s="1"/>
      <c r="AC31" s="1"/>
    </row>
    <row r="32" spans="1:29" ht="15" x14ac:dyDescent="0.2">
      <c r="A32" s="777">
        <f t="shared" si="0"/>
        <v>7</v>
      </c>
      <c r="B32" s="851" t="s">
        <v>466</v>
      </c>
      <c r="C32" s="778" t="s">
        <v>77</v>
      </c>
      <c r="D32" s="779">
        <f>G4</f>
        <v>172</v>
      </c>
      <c r="E32" s="779">
        <f>I10</f>
        <v>135</v>
      </c>
      <c r="F32" s="779">
        <f>E14</f>
        <v>173</v>
      </c>
      <c r="G32" s="779">
        <f>C18</f>
        <v>156</v>
      </c>
      <c r="H32" s="779">
        <f>S5</f>
        <v>156</v>
      </c>
      <c r="I32" s="779">
        <f>O9</f>
        <v>201</v>
      </c>
      <c r="J32" s="779">
        <f>M13</f>
        <v>168</v>
      </c>
      <c r="K32" s="779">
        <f>Q18</f>
        <v>145</v>
      </c>
      <c r="L32" s="88">
        <f t="shared" si="1"/>
        <v>1306</v>
      </c>
      <c r="M32" s="852">
        <f t="shared" si="2"/>
        <v>163.25</v>
      </c>
      <c r="N32" s="10"/>
      <c r="O32" s="868">
        <v>8</v>
      </c>
      <c r="P32" s="854">
        <v>3</v>
      </c>
      <c r="Q32" s="839">
        <v>3</v>
      </c>
      <c r="R32" s="855">
        <v>2</v>
      </c>
      <c r="T32" s="856">
        <v>2</v>
      </c>
      <c r="U32" s="839">
        <v>3</v>
      </c>
      <c r="V32" s="857">
        <v>2</v>
      </c>
      <c r="W32" s="858">
        <v>1</v>
      </c>
      <c r="X32" s="835">
        <v>3</v>
      </c>
      <c r="Y32" s="829">
        <v>2</v>
      </c>
      <c r="Z32" s="839">
        <v>1</v>
      </c>
      <c r="AA32" s="861">
        <v>1</v>
      </c>
      <c r="AB32" s="1"/>
      <c r="AC32" s="840"/>
    </row>
    <row r="33" spans="1:29" ht="15" x14ac:dyDescent="0.2">
      <c r="A33" s="777">
        <f t="shared" si="0"/>
        <v>8</v>
      </c>
      <c r="B33" s="851" t="s">
        <v>469</v>
      </c>
      <c r="C33" s="778" t="s">
        <v>78</v>
      </c>
      <c r="D33" s="779">
        <f>I4</f>
        <v>132</v>
      </c>
      <c r="E33" s="779">
        <f>G9</f>
        <v>193</v>
      </c>
      <c r="F33" s="779">
        <f>C13</f>
        <v>164</v>
      </c>
      <c r="G33" s="779">
        <f>E20</f>
        <v>178</v>
      </c>
      <c r="H33" s="779">
        <f>S4</f>
        <v>185</v>
      </c>
      <c r="I33" s="779">
        <f>Q10</f>
        <v>179</v>
      </c>
      <c r="J33" s="779">
        <f>O15</f>
        <v>172</v>
      </c>
      <c r="K33" s="779">
        <f>M18</f>
        <v>183</v>
      </c>
      <c r="L33" s="88">
        <f>SUM(D33:K33)</f>
        <v>1386</v>
      </c>
      <c r="M33" s="852">
        <f>ROUND((AVERAGE(D33:K33)),2)</f>
        <v>173.25</v>
      </c>
      <c r="N33" s="10"/>
      <c r="O33" s="869">
        <v>9</v>
      </c>
      <c r="P33" s="854">
        <v>2</v>
      </c>
      <c r="Q33" s="839">
        <v>3</v>
      </c>
      <c r="R33" s="855">
        <v>3</v>
      </c>
      <c r="T33" s="856">
        <v>3</v>
      </c>
      <c r="U33" s="839">
        <v>2</v>
      </c>
      <c r="V33" s="857">
        <v>3</v>
      </c>
      <c r="W33" s="858">
        <v>1</v>
      </c>
      <c r="X33" s="835">
        <v>3</v>
      </c>
      <c r="Y33" s="829">
        <v>1</v>
      </c>
      <c r="Z33" s="839">
        <v>2</v>
      </c>
      <c r="AA33" s="861">
        <v>2</v>
      </c>
      <c r="AB33" s="1"/>
      <c r="AC33" s="840"/>
    </row>
    <row r="34" spans="1:29" ht="15" x14ac:dyDescent="0.2">
      <c r="A34" s="777">
        <f t="shared" si="0"/>
        <v>9</v>
      </c>
      <c r="B34" s="851" t="s">
        <v>461</v>
      </c>
      <c r="C34" s="778" t="s">
        <v>79</v>
      </c>
      <c r="D34" s="779">
        <f>C5</f>
        <v>175</v>
      </c>
      <c r="E34" s="779">
        <f>I9</f>
        <v>151</v>
      </c>
      <c r="F34" s="779">
        <f>G13</f>
        <v>149</v>
      </c>
      <c r="G34" s="779">
        <f>E19</f>
        <v>160</v>
      </c>
      <c r="H34" s="779">
        <f>Q3</f>
        <v>187</v>
      </c>
      <c r="I34" s="779">
        <f>O10</f>
        <v>229</v>
      </c>
      <c r="J34" s="779">
        <f>S15</f>
        <v>181</v>
      </c>
      <c r="K34" s="779">
        <f>M19</f>
        <v>199</v>
      </c>
      <c r="L34" s="88">
        <f>SUM(D34:K34)</f>
        <v>1431</v>
      </c>
      <c r="M34" s="852">
        <f>ROUND((AVERAGE(D34:K34)),2)</f>
        <v>178.88</v>
      </c>
      <c r="N34" s="10"/>
      <c r="O34" s="870">
        <v>10</v>
      </c>
      <c r="P34" s="854">
        <v>3</v>
      </c>
      <c r="Q34" s="839">
        <v>2</v>
      </c>
      <c r="R34" s="855">
        <v>3</v>
      </c>
      <c r="T34" s="856">
        <v>1</v>
      </c>
      <c r="U34" s="839">
        <v>3</v>
      </c>
      <c r="V34" s="857">
        <v>3</v>
      </c>
      <c r="W34" s="858">
        <v>2</v>
      </c>
      <c r="X34" s="835">
        <v>2</v>
      </c>
      <c r="Y34" s="829">
        <v>1</v>
      </c>
      <c r="Z34" s="857">
        <v>1</v>
      </c>
      <c r="AA34" s="858">
        <v>3</v>
      </c>
      <c r="AB34" s="1"/>
      <c r="AC34" s="1"/>
    </row>
    <row r="35" spans="1:29" ht="15" x14ac:dyDescent="0.2">
      <c r="A35" s="777">
        <f t="shared" si="0"/>
        <v>10</v>
      </c>
      <c r="B35" s="851" t="s">
        <v>464</v>
      </c>
      <c r="C35" s="778" t="s">
        <v>80</v>
      </c>
      <c r="D35" s="779">
        <f>E5</f>
        <v>145</v>
      </c>
      <c r="E35" s="779">
        <f>I8</f>
        <v>162</v>
      </c>
      <c r="F35" s="779">
        <f>C14</f>
        <v>166</v>
      </c>
      <c r="G35" s="779">
        <f>G18</f>
        <v>158</v>
      </c>
      <c r="H35" s="779">
        <f>M3</f>
        <v>144</v>
      </c>
      <c r="I35" s="779">
        <f>S10</f>
        <v>210</v>
      </c>
      <c r="J35" s="779">
        <f>O14</f>
        <v>158</v>
      </c>
      <c r="K35" s="779">
        <f>Q20</f>
        <v>143</v>
      </c>
      <c r="L35" s="88">
        <f>SUM(D35:K35)</f>
        <v>1286</v>
      </c>
      <c r="M35" s="852">
        <f>ROUND((AVERAGE(D35:K35)),2)</f>
        <v>160.75</v>
      </c>
      <c r="N35" s="10"/>
      <c r="O35" s="871">
        <v>11</v>
      </c>
      <c r="P35" s="854">
        <v>2</v>
      </c>
      <c r="Q35" s="839">
        <v>3</v>
      </c>
      <c r="R35" s="855">
        <v>3</v>
      </c>
      <c r="T35" s="856">
        <v>2</v>
      </c>
      <c r="U35" s="857">
        <v>2</v>
      </c>
      <c r="V35" s="839">
        <v>1</v>
      </c>
      <c r="W35" s="858">
        <v>3</v>
      </c>
      <c r="X35" s="856">
        <v>2</v>
      </c>
      <c r="Y35" s="839">
        <v>3</v>
      </c>
      <c r="Z35" s="857">
        <v>3</v>
      </c>
      <c r="AA35" s="858">
        <v>1</v>
      </c>
      <c r="AB35" s="2"/>
      <c r="AC35" s="1"/>
    </row>
    <row r="36" spans="1:29" ht="15.75" thickBot="1" x14ac:dyDescent="0.25">
      <c r="A36" s="780">
        <f t="shared" si="0"/>
        <v>11</v>
      </c>
      <c r="B36" s="851" t="s">
        <v>467</v>
      </c>
      <c r="C36" s="88" t="s">
        <v>71</v>
      </c>
      <c r="D36" s="779">
        <f>G5</f>
        <v>158</v>
      </c>
      <c r="E36" s="779">
        <f>C9</f>
        <v>174</v>
      </c>
      <c r="F36" s="779">
        <f>I15</f>
        <v>143</v>
      </c>
      <c r="G36" s="779">
        <f>E18</f>
        <v>197</v>
      </c>
      <c r="H36" s="779">
        <f>M5</f>
        <v>158</v>
      </c>
      <c r="I36" s="779">
        <f>O8</f>
        <v>173</v>
      </c>
      <c r="J36" s="779">
        <f>Q14</f>
        <v>189</v>
      </c>
      <c r="K36" s="779">
        <f>S19</f>
        <v>169</v>
      </c>
      <c r="L36" s="88">
        <f>SUM(D36:K36)</f>
        <v>1361</v>
      </c>
      <c r="M36" s="852">
        <f>ROUND((AVERAGE(D36:K36)),2)</f>
        <v>170.13</v>
      </c>
      <c r="N36" s="10"/>
      <c r="O36" s="10">
        <v>12</v>
      </c>
      <c r="P36" s="872">
        <v>3</v>
      </c>
      <c r="Q36" s="873">
        <v>3</v>
      </c>
      <c r="R36" s="874">
        <v>2</v>
      </c>
      <c r="T36" s="875">
        <v>3</v>
      </c>
      <c r="U36" s="876">
        <v>1</v>
      </c>
      <c r="V36" s="877">
        <v>1</v>
      </c>
      <c r="W36" s="878">
        <v>2</v>
      </c>
      <c r="X36" s="875">
        <v>1</v>
      </c>
      <c r="Y36" s="876">
        <v>3</v>
      </c>
      <c r="Z36" s="876">
        <v>2</v>
      </c>
      <c r="AA36" s="879">
        <v>2</v>
      </c>
      <c r="AB36" s="2"/>
      <c r="AC36" s="840"/>
    </row>
    <row r="37" spans="1:29" s="10" customFormat="1" ht="15" x14ac:dyDescent="0.2">
      <c r="A37" s="781">
        <f t="shared" si="0"/>
        <v>12</v>
      </c>
      <c r="B37" s="851" t="s">
        <v>470</v>
      </c>
      <c r="C37" s="88" t="s">
        <v>81</v>
      </c>
      <c r="D37" s="779">
        <f>I5</f>
        <v>168</v>
      </c>
      <c r="E37" s="779">
        <f>C8</f>
        <v>167</v>
      </c>
      <c r="F37" s="779">
        <f>E13</f>
        <v>190</v>
      </c>
      <c r="G37" s="779">
        <f>G19</f>
        <v>132</v>
      </c>
      <c r="H37" s="779">
        <f>O3</f>
        <v>158</v>
      </c>
      <c r="I37" s="779">
        <f>M10</f>
        <v>158</v>
      </c>
      <c r="J37" s="779">
        <f>S14</f>
        <v>113</v>
      </c>
      <c r="K37" s="779">
        <f>Q19</f>
        <v>179</v>
      </c>
      <c r="L37" s="88">
        <f>SUM(D37:K37)</f>
        <v>1265</v>
      </c>
      <c r="M37" s="852">
        <f>ROUND((AVERAGE(D37:K37)),2)</f>
        <v>158.13</v>
      </c>
      <c r="X37" s="825"/>
      <c r="AB37" s="2"/>
      <c r="AC37" s="1"/>
    </row>
    <row r="38" spans="1:29" x14ac:dyDescent="0.2">
      <c r="P38">
        <f>SUM(P25:P36)</f>
        <v>32</v>
      </c>
      <c r="Q38">
        <f>SUM(Q25:Q36)</f>
        <v>32</v>
      </c>
      <c r="R38">
        <f>SUM(R25:R36)</f>
        <v>32</v>
      </c>
    </row>
    <row r="39" spans="1:29" x14ac:dyDescent="0.2">
      <c r="A39" s="987">
        <v>1</v>
      </c>
      <c r="B39" s="987" t="s">
        <v>462</v>
      </c>
      <c r="C39" s="987"/>
      <c r="D39" s="988">
        <v>154</v>
      </c>
      <c r="E39" s="988">
        <v>179</v>
      </c>
      <c r="F39" s="988">
        <v>158</v>
      </c>
      <c r="G39" s="988">
        <v>215</v>
      </c>
      <c r="H39" s="988">
        <v>197</v>
      </c>
      <c r="I39" s="988">
        <v>197</v>
      </c>
      <c r="J39" s="988">
        <v>190</v>
      </c>
      <c r="K39" s="988">
        <v>189</v>
      </c>
      <c r="L39" s="988">
        <v>1479</v>
      </c>
      <c r="M39" s="989">
        <v>184.88</v>
      </c>
    </row>
    <row r="40" spans="1:29" x14ac:dyDescent="0.2">
      <c r="A40" s="987">
        <v>2</v>
      </c>
      <c r="B40" s="987" t="s">
        <v>459</v>
      </c>
      <c r="C40" s="987"/>
      <c r="D40" s="988">
        <v>184</v>
      </c>
      <c r="E40" s="988">
        <v>169</v>
      </c>
      <c r="F40" s="988">
        <v>187</v>
      </c>
      <c r="G40" s="988">
        <v>208</v>
      </c>
      <c r="H40" s="988">
        <v>174</v>
      </c>
      <c r="I40" s="988">
        <v>204</v>
      </c>
      <c r="J40" s="988">
        <v>173</v>
      </c>
      <c r="K40" s="988">
        <v>177</v>
      </c>
      <c r="L40" s="988">
        <v>1476</v>
      </c>
      <c r="M40" s="989">
        <v>184.5</v>
      </c>
    </row>
    <row r="41" spans="1:29" x14ac:dyDescent="0.2">
      <c r="A41" s="987">
        <v>3</v>
      </c>
      <c r="B41" s="987" t="s">
        <v>463</v>
      </c>
      <c r="C41" s="987"/>
      <c r="D41" s="988">
        <v>175</v>
      </c>
      <c r="E41" s="988">
        <v>154</v>
      </c>
      <c r="F41" s="988">
        <v>179</v>
      </c>
      <c r="G41" s="988">
        <v>175</v>
      </c>
      <c r="H41" s="988">
        <v>153</v>
      </c>
      <c r="I41" s="988">
        <v>191</v>
      </c>
      <c r="J41" s="988">
        <v>245</v>
      </c>
      <c r="K41" s="988">
        <v>178</v>
      </c>
      <c r="L41" s="988">
        <v>1450</v>
      </c>
      <c r="M41" s="989">
        <v>181.25</v>
      </c>
    </row>
    <row r="42" spans="1:29" x14ac:dyDescent="0.2">
      <c r="A42" s="966">
        <v>4</v>
      </c>
      <c r="B42" s="966" t="s">
        <v>461</v>
      </c>
      <c r="C42" s="966"/>
      <c r="D42" s="985">
        <v>175</v>
      </c>
      <c r="E42" s="985">
        <v>151</v>
      </c>
      <c r="F42" s="985">
        <v>149</v>
      </c>
      <c r="G42" s="985">
        <v>160</v>
      </c>
      <c r="H42" s="985">
        <v>187</v>
      </c>
      <c r="I42" s="985">
        <v>229</v>
      </c>
      <c r="J42" s="985">
        <v>181</v>
      </c>
      <c r="K42" s="985">
        <v>199</v>
      </c>
      <c r="L42" s="985">
        <v>1431</v>
      </c>
      <c r="M42" s="986">
        <v>178.88</v>
      </c>
    </row>
    <row r="43" spans="1:29" x14ac:dyDescent="0.2">
      <c r="A43" s="966">
        <v>5</v>
      </c>
      <c r="B43" s="966" t="s">
        <v>469</v>
      </c>
      <c r="C43" s="966"/>
      <c r="D43" s="985">
        <v>132</v>
      </c>
      <c r="E43" s="985">
        <v>193</v>
      </c>
      <c r="F43" s="985">
        <v>164</v>
      </c>
      <c r="G43" s="985">
        <v>178</v>
      </c>
      <c r="H43" s="985">
        <v>185</v>
      </c>
      <c r="I43" s="985">
        <v>179</v>
      </c>
      <c r="J43" s="985">
        <v>172</v>
      </c>
      <c r="K43" s="985">
        <v>183</v>
      </c>
      <c r="L43" s="985">
        <v>1386</v>
      </c>
      <c r="M43" s="986">
        <v>173.25</v>
      </c>
    </row>
    <row r="44" spans="1:29" x14ac:dyDescent="0.2">
      <c r="A44" s="966">
        <v>6</v>
      </c>
      <c r="B44" s="966" t="s">
        <v>467</v>
      </c>
      <c r="C44" s="966"/>
      <c r="D44" s="985">
        <v>158</v>
      </c>
      <c r="E44" s="985">
        <v>174</v>
      </c>
      <c r="F44" s="985">
        <v>143</v>
      </c>
      <c r="G44" s="985">
        <v>197</v>
      </c>
      <c r="H44" s="985">
        <v>158</v>
      </c>
      <c r="I44" s="985">
        <v>173</v>
      </c>
      <c r="J44" s="985">
        <v>189</v>
      </c>
      <c r="K44" s="985">
        <v>169</v>
      </c>
      <c r="L44" s="985">
        <v>1361</v>
      </c>
      <c r="M44" s="986">
        <v>170.13</v>
      </c>
    </row>
    <row r="45" spans="1:29" x14ac:dyDescent="0.2">
      <c r="A45" s="968">
        <v>7</v>
      </c>
      <c r="B45" s="968" t="s">
        <v>465</v>
      </c>
      <c r="C45" s="968"/>
      <c r="D45" s="983">
        <v>171</v>
      </c>
      <c r="E45" s="983">
        <v>185</v>
      </c>
      <c r="F45" s="983">
        <v>147</v>
      </c>
      <c r="G45" s="983">
        <v>153</v>
      </c>
      <c r="H45" s="983">
        <v>216</v>
      </c>
      <c r="I45" s="983">
        <v>178</v>
      </c>
      <c r="J45" s="983">
        <v>147</v>
      </c>
      <c r="K45" s="983">
        <v>147</v>
      </c>
      <c r="L45" s="983">
        <v>1344</v>
      </c>
      <c r="M45" s="984">
        <v>168</v>
      </c>
    </row>
    <row r="46" spans="1:29" x14ac:dyDescent="0.2">
      <c r="A46" s="968">
        <v>8</v>
      </c>
      <c r="B46" s="968" t="s">
        <v>460</v>
      </c>
      <c r="C46" s="968"/>
      <c r="D46" s="983">
        <v>160</v>
      </c>
      <c r="E46" s="983">
        <v>141</v>
      </c>
      <c r="F46" s="983">
        <v>181</v>
      </c>
      <c r="G46" s="983">
        <v>174</v>
      </c>
      <c r="H46" s="983">
        <v>157</v>
      </c>
      <c r="I46" s="983">
        <v>139</v>
      </c>
      <c r="J46" s="983">
        <v>202</v>
      </c>
      <c r="K46" s="983">
        <v>184</v>
      </c>
      <c r="L46" s="983">
        <v>1338</v>
      </c>
      <c r="M46" s="984">
        <v>167.25</v>
      </c>
    </row>
    <row r="47" spans="1:29" x14ac:dyDescent="0.2">
      <c r="A47" s="968">
        <v>9</v>
      </c>
      <c r="B47" s="968" t="s">
        <v>466</v>
      </c>
      <c r="C47" s="968"/>
      <c r="D47" s="983">
        <v>172</v>
      </c>
      <c r="E47" s="983">
        <v>135</v>
      </c>
      <c r="F47" s="983">
        <v>173</v>
      </c>
      <c r="G47" s="983">
        <v>156</v>
      </c>
      <c r="H47" s="983">
        <v>156</v>
      </c>
      <c r="I47" s="983">
        <v>201</v>
      </c>
      <c r="J47" s="983">
        <v>168</v>
      </c>
      <c r="K47" s="983">
        <v>145</v>
      </c>
      <c r="L47" s="983">
        <v>1306</v>
      </c>
      <c r="M47" s="984">
        <v>163.25</v>
      </c>
    </row>
    <row r="48" spans="1:29" x14ac:dyDescent="0.2">
      <c r="A48" s="968">
        <v>10</v>
      </c>
      <c r="B48" s="968" t="s">
        <v>464</v>
      </c>
      <c r="C48" s="968"/>
      <c r="D48" s="983">
        <v>145</v>
      </c>
      <c r="E48" s="983">
        <v>162</v>
      </c>
      <c r="F48" s="983">
        <v>166</v>
      </c>
      <c r="G48" s="983">
        <v>158</v>
      </c>
      <c r="H48" s="983">
        <v>144</v>
      </c>
      <c r="I48" s="983">
        <v>210</v>
      </c>
      <c r="J48" s="983">
        <v>158</v>
      </c>
      <c r="K48" s="983">
        <v>143</v>
      </c>
      <c r="L48" s="983">
        <v>1286</v>
      </c>
      <c r="M48" s="984">
        <v>160.75</v>
      </c>
    </row>
    <row r="49" spans="1:22" x14ac:dyDescent="0.2">
      <c r="A49" s="970">
        <v>11</v>
      </c>
      <c r="B49" s="970" t="s">
        <v>470</v>
      </c>
      <c r="C49" s="970"/>
      <c r="D49" s="981">
        <v>168</v>
      </c>
      <c r="E49" s="981">
        <v>167</v>
      </c>
      <c r="F49" s="981">
        <v>190</v>
      </c>
      <c r="G49" s="981">
        <v>132</v>
      </c>
      <c r="H49" s="981">
        <v>158</v>
      </c>
      <c r="I49" s="981">
        <v>158</v>
      </c>
      <c r="J49" s="981">
        <v>113</v>
      </c>
      <c r="K49" s="981">
        <v>179</v>
      </c>
      <c r="L49" s="981">
        <v>1265</v>
      </c>
      <c r="M49" s="982">
        <v>158.13</v>
      </c>
    </row>
    <row r="50" spans="1:22" x14ac:dyDescent="0.2">
      <c r="A50" s="970">
        <v>12</v>
      </c>
      <c r="B50" s="970" t="s">
        <v>468</v>
      </c>
      <c r="C50" s="970"/>
      <c r="D50" s="981">
        <v>110</v>
      </c>
      <c r="E50" s="981">
        <v>135</v>
      </c>
      <c r="F50" s="981">
        <v>139</v>
      </c>
      <c r="G50" s="981">
        <v>176</v>
      </c>
      <c r="H50" s="981">
        <v>200</v>
      </c>
      <c r="I50" s="981">
        <v>174</v>
      </c>
      <c r="J50" s="981">
        <v>174</v>
      </c>
      <c r="K50" s="981">
        <v>156</v>
      </c>
      <c r="L50" s="981">
        <v>1264</v>
      </c>
      <c r="M50" s="982">
        <v>158</v>
      </c>
    </row>
    <row r="51" spans="1:22" ht="13.5" thickBot="1" x14ac:dyDescent="0.25">
      <c r="B51" s="880"/>
      <c r="C51" s="880"/>
      <c r="D51" s="881"/>
      <c r="F51" s="2">
        <v>1</v>
      </c>
      <c r="G51" s="2">
        <v>2</v>
      </c>
      <c r="H51" s="2">
        <v>3</v>
      </c>
      <c r="I51" s="2">
        <v>4</v>
      </c>
    </row>
    <row r="52" spans="1:22" x14ac:dyDescent="0.2">
      <c r="B52" s="880"/>
      <c r="C52" s="880"/>
      <c r="D52" s="881"/>
      <c r="F52" s="882" t="s">
        <v>237</v>
      </c>
      <c r="G52" s="883" t="s">
        <v>238</v>
      </c>
      <c r="H52" s="883" t="s">
        <v>239</v>
      </c>
      <c r="I52" s="884" t="s">
        <v>240</v>
      </c>
      <c r="K52" s="885" t="s">
        <v>241</v>
      </c>
      <c r="L52" s="886" t="s">
        <v>242</v>
      </c>
      <c r="M52" s="887" t="s">
        <v>243</v>
      </c>
      <c r="N52" s="887" t="s">
        <v>244</v>
      </c>
      <c r="O52" s="888"/>
      <c r="P52" s="886" t="s">
        <v>245</v>
      </c>
      <c r="Q52" s="886" t="s">
        <v>246</v>
      </c>
      <c r="R52" s="889" t="s">
        <v>247</v>
      </c>
      <c r="S52" s="886" t="s">
        <v>248</v>
      </c>
      <c r="T52" s="890" t="s">
        <v>249</v>
      </c>
      <c r="U52" s="891"/>
      <c r="V52" s="891"/>
    </row>
    <row r="53" spans="1:22" x14ac:dyDescent="0.2">
      <c r="B53" s="880"/>
      <c r="C53" s="880"/>
      <c r="D53" s="881"/>
      <c r="F53" s="892"/>
      <c r="G53" s="893"/>
      <c r="H53" s="893"/>
      <c r="I53" s="894"/>
      <c r="K53" s="895"/>
      <c r="L53" s="840" t="s">
        <v>250</v>
      </c>
      <c r="M53" s="840" t="s">
        <v>251</v>
      </c>
      <c r="N53" s="896" t="s">
        <v>252</v>
      </c>
      <c r="O53" s="840" t="s">
        <v>253</v>
      </c>
      <c r="P53" s="840" t="s">
        <v>254</v>
      </c>
      <c r="Q53" s="840" t="s">
        <v>255</v>
      </c>
      <c r="R53" s="897" t="s">
        <v>256</v>
      </c>
      <c r="S53" s="840" t="s">
        <v>257</v>
      </c>
      <c r="T53" s="898" t="s">
        <v>258</v>
      </c>
      <c r="U53" s="891"/>
      <c r="V53" s="891"/>
    </row>
    <row r="54" spans="1:22" x14ac:dyDescent="0.2">
      <c r="B54" s="899"/>
      <c r="C54" s="899"/>
      <c r="D54" s="899"/>
      <c r="F54" s="900" t="s">
        <v>259</v>
      </c>
      <c r="G54" s="901" t="s">
        <v>260</v>
      </c>
      <c r="H54" s="901" t="s">
        <v>261</v>
      </c>
      <c r="I54" s="902" t="s">
        <v>262</v>
      </c>
      <c r="K54" s="895"/>
      <c r="L54" s="896"/>
      <c r="M54" s="896" t="s">
        <v>263</v>
      </c>
      <c r="N54" s="896" t="s">
        <v>264</v>
      </c>
      <c r="O54" s="840" t="s">
        <v>265</v>
      </c>
      <c r="P54" s="903"/>
      <c r="Q54" s="840" t="s">
        <v>266</v>
      </c>
      <c r="R54" s="840" t="s">
        <v>267</v>
      </c>
      <c r="S54" s="904"/>
      <c r="T54" s="898" t="s">
        <v>268</v>
      </c>
      <c r="U54" s="891"/>
      <c r="V54" s="891"/>
    </row>
    <row r="55" spans="1:22" x14ac:dyDescent="0.2">
      <c r="B55" s="880"/>
      <c r="C55" s="880"/>
      <c r="D55" s="881"/>
      <c r="F55" s="892"/>
      <c r="G55" s="893"/>
      <c r="H55" s="893"/>
      <c r="I55" s="894"/>
      <c r="K55" s="895"/>
      <c r="L55" s="896"/>
      <c r="M55" s="896"/>
      <c r="N55" s="840" t="s">
        <v>269</v>
      </c>
      <c r="O55" s="897" t="s">
        <v>270</v>
      </c>
      <c r="P55" s="897" t="s">
        <v>271</v>
      </c>
      <c r="Q55" s="905"/>
      <c r="R55" s="840" t="s">
        <v>272</v>
      </c>
      <c r="S55" s="840" t="s">
        <v>273</v>
      </c>
      <c r="T55" s="906" t="s">
        <v>274</v>
      </c>
      <c r="U55" s="891"/>
      <c r="V55" s="891"/>
    </row>
    <row r="56" spans="1:22" x14ac:dyDescent="0.2">
      <c r="B56" s="880"/>
      <c r="C56" s="880"/>
      <c r="D56" s="881"/>
      <c r="F56" s="907" t="s">
        <v>275</v>
      </c>
      <c r="G56" s="908" t="s">
        <v>276</v>
      </c>
      <c r="H56" s="908" t="s">
        <v>277</v>
      </c>
      <c r="I56" s="909" t="s">
        <v>278</v>
      </c>
      <c r="K56" s="895"/>
      <c r="L56" s="896"/>
      <c r="M56" s="896"/>
      <c r="N56" s="896"/>
      <c r="O56" s="840" t="s">
        <v>279</v>
      </c>
      <c r="P56" s="840" t="s">
        <v>280</v>
      </c>
      <c r="Q56" s="897" t="s">
        <v>281</v>
      </c>
      <c r="R56" s="840" t="s">
        <v>282</v>
      </c>
      <c r="S56" s="840" t="s">
        <v>283</v>
      </c>
      <c r="T56" s="910"/>
      <c r="U56" s="891"/>
      <c r="V56" s="891"/>
    </row>
    <row r="57" spans="1:22" x14ac:dyDescent="0.2">
      <c r="B57" s="880"/>
      <c r="C57" s="880"/>
      <c r="D57" s="881"/>
      <c r="F57" s="911"/>
      <c r="G57" s="912"/>
      <c r="H57" s="912"/>
      <c r="I57" s="913"/>
      <c r="K57" s="895"/>
      <c r="L57" s="896"/>
      <c r="M57" s="896"/>
      <c r="N57" s="896"/>
      <c r="O57" s="896"/>
      <c r="P57" s="840" t="s">
        <v>284</v>
      </c>
      <c r="Q57" s="840" t="s">
        <v>285</v>
      </c>
      <c r="R57" s="914"/>
      <c r="S57" s="897" t="s">
        <v>286</v>
      </c>
      <c r="T57" s="898" t="s">
        <v>287</v>
      </c>
      <c r="U57" s="891"/>
      <c r="V57" s="891"/>
    </row>
    <row r="58" spans="1:22" ht="13.5" thickBot="1" x14ac:dyDescent="0.25">
      <c r="F58" s="915" t="s">
        <v>288</v>
      </c>
      <c r="G58" s="916" t="s">
        <v>289</v>
      </c>
      <c r="H58" s="916" t="s">
        <v>290</v>
      </c>
      <c r="I58" s="917" t="s">
        <v>291</v>
      </c>
      <c r="K58" s="895"/>
      <c r="L58" s="896"/>
      <c r="M58" s="896"/>
      <c r="N58" s="896"/>
      <c r="O58" s="896"/>
      <c r="P58" s="896"/>
      <c r="Q58" s="840" t="s">
        <v>292</v>
      </c>
      <c r="R58" s="840" t="s">
        <v>293</v>
      </c>
      <c r="S58" s="918"/>
      <c r="T58" s="898" t="s">
        <v>294</v>
      </c>
      <c r="U58" s="891"/>
      <c r="V58" s="891"/>
    </row>
    <row r="59" spans="1:22" ht="13.5" thickBot="1" x14ac:dyDescent="0.25">
      <c r="B59" s="880"/>
      <c r="C59" s="880"/>
      <c r="D59" s="881"/>
      <c r="F59" s="2"/>
      <c r="G59" s="2"/>
      <c r="H59" s="2"/>
      <c r="I59" s="2"/>
      <c r="K59" s="895"/>
      <c r="L59" s="896"/>
      <c r="M59" s="896"/>
      <c r="N59" s="896"/>
      <c r="O59" s="896"/>
      <c r="P59" s="896"/>
      <c r="Q59" s="896"/>
      <c r="R59" s="840" t="s">
        <v>295</v>
      </c>
      <c r="S59" s="840" t="s">
        <v>296</v>
      </c>
      <c r="T59" s="906" t="s">
        <v>297</v>
      </c>
      <c r="U59" s="891"/>
      <c r="V59" s="891"/>
    </row>
    <row r="60" spans="1:22" x14ac:dyDescent="0.2">
      <c r="B60" s="880"/>
      <c r="C60" s="880"/>
      <c r="D60" s="881"/>
      <c r="F60" s="919" t="s">
        <v>298</v>
      </c>
      <c r="G60" s="965" t="s">
        <v>299</v>
      </c>
      <c r="H60" s="920" t="s">
        <v>300</v>
      </c>
      <c r="I60" s="921" t="s">
        <v>301</v>
      </c>
      <c r="K60" s="895"/>
      <c r="L60" s="896"/>
      <c r="M60" s="896"/>
      <c r="N60" s="896"/>
      <c r="O60" s="896"/>
      <c r="P60" s="896"/>
      <c r="Q60" s="896"/>
      <c r="R60" s="896"/>
      <c r="S60" s="897" t="s">
        <v>302</v>
      </c>
      <c r="T60" s="898" t="s">
        <v>303</v>
      </c>
      <c r="U60" s="891"/>
      <c r="V60" s="891"/>
    </row>
    <row r="61" spans="1:22" x14ac:dyDescent="0.2">
      <c r="B61" s="880"/>
      <c r="C61" s="880"/>
      <c r="D61" s="881"/>
      <c r="F61" s="911"/>
      <c r="G61" s="912"/>
      <c r="H61" s="912"/>
      <c r="I61" s="913"/>
      <c r="K61" s="922"/>
      <c r="L61" s="923"/>
      <c r="M61" s="923"/>
      <c r="N61" s="923"/>
      <c r="O61" s="923"/>
      <c r="P61" s="923"/>
      <c r="Q61" s="923"/>
      <c r="R61" s="923"/>
      <c r="S61" s="923"/>
      <c r="T61" s="924" t="s">
        <v>304</v>
      </c>
      <c r="U61" s="891"/>
      <c r="V61" s="891"/>
    </row>
    <row r="62" spans="1:22" x14ac:dyDescent="0.2">
      <c r="F62" s="967" t="s">
        <v>305</v>
      </c>
      <c r="G62" s="969" t="s">
        <v>306</v>
      </c>
      <c r="H62" s="925" t="s">
        <v>307</v>
      </c>
      <c r="I62" s="926" t="s">
        <v>308</v>
      </c>
      <c r="K62" s="891"/>
      <c r="L62" s="895" t="s">
        <v>309</v>
      </c>
      <c r="M62" s="840" t="s">
        <v>310</v>
      </c>
      <c r="N62" s="840" t="s">
        <v>311</v>
      </c>
      <c r="O62" s="840" t="s">
        <v>312</v>
      </c>
      <c r="P62" s="840" t="s">
        <v>313</v>
      </c>
      <c r="Q62" s="840" t="s">
        <v>314</v>
      </c>
      <c r="R62" s="840" t="s">
        <v>315</v>
      </c>
      <c r="S62" s="840" t="s">
        <v>316</v>
      </c>
      <c r="T62" s="898" t="s">
        <v>317</v>
      </c>
      <c r="U62" s="891">
        <v>2</v>
      </c>
      <c r="V62" s="891"/>
    </row>
    <row r="63" spans="1:22" x14ac:dyDescent="0.2">
      <c r="B63" s="927"/>
      <c r="C63" s="880"/>
      <c r="D63" s="881"/>
      <c r="E63" s="928"/>
      <c r="F63" s="929"/>
      <c r="G63" s="930"/>
      <c r="H63" s="930"/>
      <c r="I63" s="931"/>
      <c r="K63" s="891"/>
      <c r="L63" s="895"/>
      <c r="M63" s="840" t="s">
        <v>318</v>
      </c>
      <c r="N63" s="840" t="s">
        <v>319</v>
      </c>
      <c r="O63" s="932"/>
      <c r="P63" s="840" t="s">
        <v>320</v>
      </c>
      <c r="Q63" s="840" t="s">
        <v>321</v>
      </c>
      <c r="R63" s="897" t="s">
        <v>322</v>
      </c>
      <c r="S63" s="897" t="s">
        <v>323</v>
      </c>
      <c r="T63" s="898" t="s">
        <v>324</v>
      </c>
      <c r="U63" s="891"/>
      <c r="V63" s="891"/>
    </row>
    <row r="64" spans="1:22" x14ac:dyDescent="0.2">
      <c r="B64" s="927"/>
      <c r="C64" s="880"/>
      <c r="D64" s="881"/>
      <c r="E64" s="928"/>
      <c r="F64" s="933" t="s">
        <v>325</v>
      </c>
      <c r="G64" s="971" t="s">
        <v>326</v>
      </c>
      <c r="H64" s="934" t="s">
        <v>327</v>
      </c>
      <c r="I64" s="935" t="s">
        <v>328</v>
      </c>
      <c r="K64" s="891"/>
      <c r="L64" s="895"/>
      <c r="M64" s="896"/>
      <c r="N64" s="840" t="s">
        <v>329</v>
      </c>
      <c r="O64" s="840" t="s">
        <v>330</v>
      </c>
      <c r="P64" s="897" t="s">
        <v>331</v>
      </c>
      <c r="Q64" s="840" t="s">
        <v>332</v>
      </c>
      <c r="R64" s="840" t="s">
        <v>333</v>
      </c>
      <c r="S64" s="914"/>
      <c r="T64" s="898" t="s">
        <v>334</v>
      </c>
      <c r="U64" s="891"/>
      <c r="V64" s="891"/>
    </row>
    <row r="65" spans="1:22" x14ac:dyDescent="0.2">
      <c r="B65" s="899"/>
      <c r="C65" s="899"/>
      <c r="D65" s="899"/>
      <c r="E65" s="928"/>
      <c r="F65" s="892"/>
      <c r="G65" s="893"/>
      <c r="H65" s="893"/>
      <c r="I65" s="894"/>
      <c r="K65" s="891"/>
      <c r="L65" s="895"/>
      <c r="M65" s="896"/>
      <c r="N65" s="896"/>
      <c r="O65" s="840" t="s">
        <v>335</v>
      </c>
      <c r="P65" s="840" t="s">
        <v>336</v>
      </c>
      <c r="Q65" s="918"/>
      <c r="R65" s="904"/>
      <c r="S65" s="897" t="s">
        <v>337</v>
      </c>
      <c r="T65" s="898" t="s">
        <v>338</v>
      </c>
      <c r="U65" s="891"/>
      <c r="V65" s="891"/>
    </row>
    <row r="66" spans="1:22" ht="13.5" thickBot="1" x14ac:dyDescent="0.25">
      <c r="B66" s="936"/>
      <c r="C66" s="880"/>
      <c r="D66" s="881"/>
      <c r="E66" s="928"/>
      <c r="F66" s="937" t="s">
        <v>339</v>
      </c>
      <c r="G66" s="938" t="s">
        <v>340</v>
      </c>
      <c r="H66" s="938" t="s">
        <v>341</v>
      </c>
      <c r="I66" s="939" t="s">
        <v>342</v>
      </c>
      <c r="K66" s="891"/>
      <c r="L66" s="895"/>
      <c r="M66" s="896"/>
      <c r="N66" s="896"/>
      <c r="O66" s="896"/>
      <c r="P66" s="840" t="s">
        <v>343</v>
      </c>
      <c r="Q66" s="840" t="s">
        <v>344</v>
      </c>
      <c r="R66" s="897" t="s">
        <v>345</v>
      </c>
      <c r="S66" s="897" t="s">
        <v>346</v>
      </c>
      <c r="T66" s="898" t="s">
        <v>347</v>
      </c>
      <c r="U66" s="891"/>
      <c r="V66" s="891"/>
    </row>
    <row r="67" spans="1:22" x14ac:dyDescent="0.2">
      <c r="B67" s="880"/>
      <c r="C67" s="880"/>
      <c r="D67" s="881"/>
      <c r="E67" s="928"/>
      <c r="F67" s="2"/>
      <c r="G67" s="2"/>
      <c r="H67" s="2"/>
      <c r="I67" s="2"/>
      <c r="K67" s="891"/>
      <c r="L67" s="895"/>
      <c r="M67" s="896"/>
      <c r="N67" s="896"/>
      <c r="O67" s="896"/>
      <c r="P67" s="896"/>
      <c r="Q67" s="897" t="s">
        <v>348</v>
      </c>
      <c r="R67" s="840" t="s">
        <v>349</v>
      </c>
      <c r="S67" s="840" t="s">
        <v>350</v>
      </c>
      <c r="T67" s="940"/>
      <c r="U67" s="891"/>
      <c r="V67" s="891"/>
    </row>
    <row r="68" spans="1:22" x14ac:dyDescent="0.2">
      <c r="E68" s="928"/>
      <c r="F68" s="2"/>
      <c r="G68" s="2"/>
      <c r="H68" s="2"/>
      <c r="I68" s="2"/>
      <c r="K68" s="891"/>
      <c r="L68" s="895"/>
      <c r="M68" s="896"/>
      <c r="N68" s="896"/>
      <c r="O68" s="896"/>
      <c r="P68" s="896"/>
      <c r="Q68" s="896"/>
      <c r="R68" s="903"/>
      <c r="S68" s="840" t="s">
        <v>351</v>
      </c>
      <c r="T68" s="898" t="s">
        <v>352</v>
      </c>
      <c r="U68" s="891"/>
      <c r="V68" s="891"/>
    </row>
    <row r="69" spans="1:22" x14ac:dyDescent="0.2">
      <c r="B69" s="880"/>
      <c r="C69" s="880"/>
      <c r="D69" s="881"/>
      <c r="E69" s="928"/>
      <c r="F69" s="899"/>
      <c r="G69" s="899"/>
      <c r="H69" s="899"/>
      <c r="I69" s="899"/>
      <c r="K69" s="891"/>
      <c r="L69" s="895"/>
      <c r="M69" s="896"/>
      <c r="N69" s="896"/>
      <c r="O69" s="896"/>
      <c r="P69" s="896"/>
      <c r="Q69" s="896"/>
      <c r="R69" s="896"/>
      <c r="S69" s="840" t="s">
        <v>353</v>
      </c>
      <c r="T69" s="898" t="s">
        <v>354</v>
      </c>
      <c r="U69" s="891"/>
      <c r="V69" s="891"/>
    </row>
    <row r="70" spans="1:22" x14ac:dyDescent="0.2">
      <c r="B70" s="880"/>
      <c r="C70" s="880"/>
      <c r="D70" s="881"/>
      <c r="E70" s="2"/>
      <c r="F70" s="912"/>
      <c r="G70" s="899"/>
      <c r="H70" s="912"/>
      <c r="I70" s="912"/>
      <c r="K70" s="891"/>
      <c r="L70" s="922"/>
      <c r="M70" s="923"/>
      <c r="N70" s="923"/>
      <c r="O70" s="923"/>
      <c r="P70" s="923"/>
      <c r="Q70" s="923"/>
      <c r="R70" s="923"/>
      <c r="S70" s="923"/>
      <c r="T70" s="924" t="s">
        <v>355</v>
      </c>
      <c r="U70" s="891"/>
      <c r="V70" s="891"/>
    </row>
    <row r="71" spans="1:22" x14ac:dyDescent="0.2">
      <c r="K71" s="891"/>
      <c r="L71" s="891"/>
      <c r="M71" s="941" t="s">
        <v>356</v>
      </c>
      <c r="N71" s="840" t="s">
        <v>357</v>
      </c>
      <c r="O71" s="840" t="s">
        <v>358</v>
      </c>
      <c r="P71" s="840" t="s">
        <v>359</v>
      </c>
      <c r="Q71" s="840" t="s">
        <v>360</v>
      </c>
      <c r="R71" s="942"/>
      <c r="S71" s="897" t="s">
        <v>361</v>
      </c>
      <c r="T71" s="906" t="s">
        <v>362</v>
      </c>
      <c r="U71" s="891">
        <v>3</v>
      </c>
      <c r="V71" s="891"/>
    </row>
    <row r="72" spans="1:22" x14ac:dyDescent="0.2">
      <c r="A72" s="839"/>
      <c r="B72" s="880"/>
      <c r="C72" s="880"/>
      <c r="D72" s="839"/>
      <c r="E72" s="839"/>
      <c r="F72" s="839"/>
      <c r="G72" s="839"/>
      <c r="H72" s="839"/>
      <c r="I72" s="839"/>
      <c r="J72" s="839"/>
      <c r="K72" s="839"/>
      <c r="L72" s="839"/>
      <c r="M72" s="840"/>
      <c r="N72" s="897" t="s">
        <v>363</v>
      </c>
      <c r="O72" s="918"/>
      <c r="P72" s="897" t="s">
        <v>364</v>
      </c>
      <c r="Q72" s="840" t="s">
        <v>365</v>
      </c>
      <c r="R72" s="840" t="s">
        <v>366</v>
      </c>
      <c r="S72" s="840" t="s">
        <v>367</v>
      </c>
      <c r="T72" s="906" t="s">
        <v>368</v>
      </c>
      <c r="U72" s="891"/>
      <c r="V72" s="891"/>
    </row>
    <row r="73" spans="1:22" x14ac:dyDescent="0.2">
      <c r="A73" s="839"/>
      <c r="B73" s="839"/>
      <c r="C73" s="839"/>
      <c r="D73" s="839"/>
      <c r="E73" s="839"/>
      <c r="F73" s="839"/>
      <c r="G73" s="839"/>
      <c r="H73" s="839"/>
      <c r="I73" s="839"/>
      <c r="J73" s="839"/>
      <c r="K73" s="839"/>
      <c r="L73" s="839"/>
      <c r="M73" s="896"/>
      <c r="N73" s="896"/>
      <c r="O73" s="897" t="s">
        <v>369</v>
      </c>
      <c r="P73" s="914"/>
      <c r="Q73" s="840" t="s">
        <v>370</v>
      </c>
      <c r="R73" s="840" t="s">
        <v>371</v>
      </c>
      <c r="S73" s="840" t="s">
        <v>372</v>
      </c>
      <c r="T73" s="906" t="s">
        <v>373</v>
      </c>
      <c r="U73" s="891"/>
      <c r="V73" s="891"/>
    </row>
    <row r="74" spans="1:22" x14ac:dyDescent="0.2">
      <c r="A74" s="839"/>
      <c r="B74" s="927"/>
      <c r="C74" s="839"/>
      <c r="D74" s="839"/>
      <c r="E74" s="881"/>
      <c r="F74" s="839"/>
      <c r="G74" s="839"/>
      <c r="H74" s="839"/>
      <c r="I74" s="839"/>
      <c r="J74" s="839"/>
      <c r="K74" s="840"/>
      <c r="L74" s="840"/>
      <c r="M74" s="896"/>
      <c r="N74" s="896"/>
      <c r="O74" s="896"/>
      <c r="P74" s="840" t="s">
        <v>374</v>
      </c>
      <c r="Q74" s="840" t="s">
        <v>375</v>
      </c>
      <c r="R74" s="897" t="s">
        <v>376</v>
      </c>
      <c r="S74" s="840" t="s">
        <v>377</v>
      </c>
      <c r="T74" s="943"/>
      <c r="U74" s="891"/>
      <c r="V74" s="891"/>
    </row>
    <row r="75" spans="1:22" x14ac:dyDescent="0.2">
      <c r="A75" s="839"/>
      <c r="B75" s="880"/>
      <c r="C75" s="839"/>
      <c r="D75" s="839"/>
      <c r="E75" s="839"/>
      <c r="F75" s="839"/>
      <c r="G75" s="839"/>
      <c r="H75" s="839"/>
      <c r="I75" s="839"/>
      <c r="J75" s="839"/>
      <c r="K75" s="840"/>
      <c r="L75" s="840"/>
      <c r="M75" s="896"/>
      <c r="N75" s="896"/>
      <c r="O75" s="896"/>
      <c r="P75" s="896"/>
      <c r="Q75" s="904"/>
      <c r="R75" s="897" t="s">
        <v>378</v>
      </c>
      <c r="S75" s="897" t="s">
        <v>379</v>
      </c>
      <c r="T75" s="906" t="s">
        <v>380</v>
      </c>
      <c r="U75" s="891"/>
      <c r="V75" s="891"/>
    </row>
    <row r="76" spans="1:22" x14ac:dyDescent="0.2">
      <c r="A76" s="839"/>
      <c r="B76" s="839"/>
      <c r="C76" s="839"/>
      <c r="D76" s="881"/>
      <c r="E76" s="839"/>
      <c r="F76" s="839"/>
      <c r="G76" s="839"/>
      <c r="H76" s="839"/>
      <c r="I76" s="839"/>
      <c r="J76" s="839"/>
      <c r="K76" s="840"/>
      <c r="L76" s="840"/>
      <c r="M76" s="896"/>
      <c r="N76" s="896"/>
      <c r="O76" s="896"/>
      <c r="P76" s="896"/>
      <c r="Q76" s="896"/>
      <c r="R76" s="840" t="s">
        <v>381</v>
      </c>
      <c r="S76" s="932"/>
      <c r="T76" s="898" t="s">
        <v>382</v>
      </c>
      <c r="U76" s="891"/>
      <c r="V76" s="891"/>
    </row>
    <row r="77" spans="1:22" x14ac:dyDescent="0.2">
      <c r="A77" s="839"/>
      <c r="B77" s="839"/>
      <c r="C77" s="839"/>
      <c r="D77" s="839"/>
      <c r="E77" s="839"/>
      <c r="F77" s="839"/>
      <c r="G77" s="839"/>
      <c r="H77" s="839"/>
      <c r="I77" s="839"/>
      <c r="J77" s="839"/>
      <c r="K77" s="840"/>
      <c r="L77" s="840"/>
      <c r="M77" s="896"/>
      <c r="N77" s="896"/>
      <c r="O77" s="840"/>
      <c r="P77" s="896"/>
      <c r="Q77" s="896"/>
      <c r="R77" s="896"/>
      <c r="S77" s="944"/>
      <c r="T77" s="898" t="s">
        <v>383</v>
      </c>
      <c r="U77" s="891"/>
      <c r="V77" s="891"/>
    </row>
    <row r="78" spans="1:22" x14ac:dyDescent="0.2">
      <c r="A78" s="839"/>
      <c r="B78" s="839"/>
      <c r="C78" s="839"/>
      <c r="D78" s="839"/>
      <c r="E78" s="839"/>
      <c r="F78" s="839"/>
      <c r="G78" s="839"/>
      <c r="H78" s="839"/>
      <c r="I78" s="839"/>
      <c r="J78" s="839"/>
      <c r="K78" s="840"/>
      <c r="L78" s="840"/>
      <c r="M78" s="923"/>
      <c r="N78" s="923"/>
      <c r="O78" s="945"/>
      <c r="P78" s="923"/>
      <c r="Q78" s="923"/>
      <c r="R78" s="923"/>
      <c r="S78" s="923"/>
      <c r="T78" s="924" t="s">
        <v>384</v>
      </c>
      <c r="U78" s="891"/>
      <c r="V78" s="891"/>
    </row>
    <row r="79" spans="1:22" x14ac:dyDescent="0.2">
      <c r="A79" s="839"/>
      <c r="B79" s="839"/>
      <c r="C79" s="839"/>
      <c r="D79" s="839"/>
      <c r="E79" s="839"/>
      <c r="F79" s="839"/>
      <c r="G79" s="839"/>
      <c r="H79" s="839"/>
      <c r="I79" s="839"/>
      <c r="J79" s="839"/>
      <c r="K79" s="840"/>
      <c r="L79" s="840"/>
      <c r="M79" s="891"/>
      <c r="N79" s="946" t="s">
        <v>385</v>
      </c>
      <c r="O79" s="840" t="s">
        <v>386</v>
      </c>
      <c r="P79" s="840" t="s">
        <v>387</v>
      </c>
      <c r="Q79" s="944"/>
      <c r="R79" s="840" t="s">
        <v>388</v>
      </c>
      <c r="S79" s="840" t="s">
        <v>389</v>
      </c>
      <c r="T79" s="898" t="s">
        <v>390</v>
      </c>
      <c r="U79" s="891">
        <v>4</v>
      </c>
      <c r="V79" s="891"/>
    </row>
    <row r="80" spans="1:22" x14ac:dyDescent="0.2">
      <c r="A80" s="839"/>
      <c r="B80" s="839"/>
      <c r="C80" s="839"/>
      <c r="D80" s="839"/>
      <c r="E80" s="839"/>
      <c r="F80" s="839"/>
      <c r="G80" s="839"/>
      <c r="H80" s="839"/>
      <c r="I80" s="839"/>
      <c r="J80" s="839"/>
      <c r="K80" s="840"/>
      <c r="L80" s="840"/>
      <c r="M80" s="891"/>
      <c r="N80" s="895"/>
      <c r="O80" s="840" t="s">
        <v>391</v>
      </c>
      <c r="P80" s="840" t="s">
        <v>392</v>
      </c>
      <c r="Q80" s="840" t="s">
        <v>393</v>
      </c>
      <c r="R80" s="840" t="s">
        <v>394</v>
      </c>
      <c r="S80" s="840" t="s">
        <v>395</v>
      </c>
      <c r="T80" s="898" t="s">
        <v>396</v>
      </c>
      <c r="U80" s="891"/>
      <c r="V80" s="891"/>
    </row>
    <row r="81" spans="1:22" x14ac:dyDescent="0.2">
      <c r="A81" s="839"/>
      <c r="B81" s="839"/>
      <c r="C81" s="839"/>
      <c r="D81" s="839"/>
      <c r="E81" s="839"/>
      <c r="F81" s="839"/>
      <c r="G81" s="839"/>
      <c r="H81" s="839"/>
      <c r="I81" s="839"/>
      <c r="J81" s="839"/>
      <c r="K81" s="840"/>
      <c r="L81" s="840"/>
      <c r="M81" s="891"/>
      <c r="N81" s="895"/>
      <c r="O81" s="896"/>
      <c r="P81" s="840" t="s">
        <v>397</v>
      </c>
      <c r="Q81" s="840" t="s">
        <v>398</v>
      </c>
      <c r="R81" s="840" t="s">
        <v>399</v>
      </c>
      <c r="S81" s="897" t="s">
        <v>400</v>
      </c>
      <c r="T81" s="898" t="s">
        <v>401</v>
      </c>
      <c r="U81" s="891"/>
      <c r="V81" s="891"/>
    </row>
    <row r="82" spans="1:22" x14ac:dyDescent="0.2">
      <c r="A82" s="839"/>
      <c r="B82" s="839"/>
      <c r="C82" s="839"/>
      <c r="D82" s="829"/>
      <c r="E82" s="839"/>
      <c r="F82" s="839"/>
      <c r="G82" s="839"/>
      <c r="H82" s="839"/>
      <c r="I82" s="839"/>
      <c r="J82" s="839"/>
      <c r="K82" s="840"/>
      <c r="L82" s="840"/>
      <c r="M82" s="891"/>
      <c r="N82" s="895"/>
      <c r="O82" s="896"/>
      <c r="P82" s="896"/>
      <c r="Q82" s="840" t="s">
        <v>402</v>
      </c>
      <c r="R82" s="840" t="s">
        <v>403</v>
      </c>
      <c r="S82" s="840" t="s">
        <v>404</v>
      </c>
      <c r="T82" s="898" t="s">
        <v>405</v>
      </c>
      <c r="U82" s="891"/>
      <c r="V82" s="891"/>
    </row>
    <row r="83" spans="1:22" x14ac:dyDescent="0.2">
      <c r="A83" s="839"/>
      <c r="B83" s="839"/>
      <c r="C83" s="839"/>
      <c r="D83" s="839"/>
      <c r="E83" s="839"/>
      <c r="F83" s="839"/>
      <c r="G83" s="839"/>
      <c r="H83" s="839"/>
      <c r="I83" s="839"/>
      <c r="J83" s="839"/>
      <c r="K83" s="840"/>
      <c r="L83" s="840"/>
      <c r="M83" s="891"/>
      <c r="N83" s="895"/>
      <c r="O83" s="896"/>
      <c r="P83" s="896"/>
      <c r="Q83" s="896"/>
      <c r="R83" s="840" t="s">
        <v>406</v>
      </c>
      <c r="S83" s="840" t="s">
        <v>407</v>
      </c>
      <c r="T83" s="947"/>
      <c r="U83" s="891"/>
      <c r="V83" s="891"/>
    </row>
    <row r="84" spans="1:22" x14ac:dyDescent="0.2">
      <c r="A84" s="839"/>
      <c r="B84" s="839"/>
      <c r="C84" s="839"/>
      <c r="D84" s="829"/>
      <c r="E84" s="839"/>
      <c r="F84" s="839"/>
      <c r="G84" s="839"/>
      <c r="H84" s="839"/>
      <c r="I84" s="839"/>
      <c r="J84" s="839"/>
      <c r="K84" s="840"/>
      <c r="L84" s="840"/>
      <c r="M84" s="891"/>
      <c r="N84" s="895"/>
      <c r="O84" s="896"/>
      <c r="P84" s="896"/>
      <c r="Q84" s="896"/>
      <c r="R84" s="896"/>
      <c r="S84" s="840" t="s">
        <v>408</v>
      </c>
      <c r="T84" s="948"/>
      <c r="U84" s="891"/>
      <c r="V84" s="891"/>
    </row>
    <row r="85" spans="1:22" x14ac:dyDescent="0.2">
      <c r="K85" s="899"/>
      <c r="L85" s="899"/>
      <c r="M85" s="891"/>
      <c r="N85" s="922"/>
      <c r="O85" s="923"/>
      <c r="P85" s="923"/>
      <c r="Q85" s="923"/>
      <c r="R85" s="923"/>
      <c r="S85" s="923"/>
      <c r="T85" s="924" t="s">
        <v>409</v>
      </c>
      <c r="U85" s="891"/>
      <c r="V85" s="891"/>
    </row>
    <row r="86" spans="1:22" x14ac:dyDescent="0.2">
      <c r="K86" s="891"/>
      <c r="L86" s="891"/>
      <c r="M86" s="891"/>
      <c r="N86" s="891"/>
      <c r="O86" s="949" t="s">
        <v>410</v>
      </c>
      <c r="P86" s="886" t="s">
        <v>411</v>
      </c>
      <c r="Q86" s="886" t="s">
        <v>412</v>
      </c>
      <c r="R86" s="889" t="s">
        <v>413</v>
      </c>
      <c r="S86" s="903"/>
      <c r="T86" s="950" t="s">
        <v>414</v>
      </c>
      <c r="U86" s="891">
        <v>5</v>
      </c>
      <c r="V86" s="891"/>
    </row>
    <row r="87" spans="1:22" x14ac:dyDescent="0.2">
      <c r="K87" s="891"/>
      <c r="L87" s="891"/>
      <c r="M87" s="891"/>
      <c r="N87" s="891"/>
      <c r="O87" s="895"/>
      <c r="P87" s="840" t="s">
        <v>415</v>
      </c>
      <c r="Q87" s="840" t="s">
        <v>416</v>
      </c>
      <c r="R87" s="840" t="s">
        <v>417</v>
      </c>
      <c r="S87" s="840" t="s">
        <v>418</v>
      </c>
      <c r="T87" s="951"/>
      <c r="U87" s="891"/>
      <c r="V87" s="891"/>
    </row>
    <row r="88" spans="1:22" x14ac:dyDescent="0.2">
      <c r="K88" s="891"/>
      <c r="L88" s="891"/>
      <c r="M88" s="891"/>
      <c r="N88" s="891"/>
      <c r="O88" s="895"/>
      <c r="P88" s="896"/>
      <c r="Q88" s="840" t="s">
        <v>419</v>
      </c>
      <c r="R88" s="932"/>
      <c r="S88" s="840" t="s">
        <v>420</v>
      </c>
      <c r="T88" s="906" t="s">
        <v>421</v>
      </c>
      <c r="U88" s="891"/>
      <c r="V88" s="891"/>
    </row>
    <row r="89" spans="1:22" x14ac:dyDescent="0.2">
      <c r="K89" s="891"/>
      <c r="L89" s="891"/>
      <c r="M89" s="891"/>
      <c r="N89" s="891"/>
      <c r="O89" s="895"/>
      <c r="P89" s="896"/>
      <c r="Q89" s="896"/>
      <c r="R89" s="840" t="s">
        <v>422</v>
      </c>
      <c r="S89" s="840" t="s">
        <v>423</v>
      </c>
      <c r="T89" s="898" t="s">
        <v>424</v>
      </c>
      <c r="U89" s="891"/>
      <c r="V89" s="891"/>
    </row>
    <row r="90" spans="1:22" x14ac:dyDescent="0.2">
      <c r="K90" s="891"/>
      <c r="L90" s="891"/>
      <c r="M90" s="891"/>
      <c r="N90" s="891"/>
      <c r="O90" s="895"/>
      <c r="P90" s="896"/>
      <c r="Q90" s="896"/>
      <c r="R90" s="896"/>
      <c r="S90" s="840" t="s">
        <v>425</v>
      </c>
      <c r="T90" s="898" t="s">
        <v>426</v>
      </c>
      <c r="U90" s="891"/>
      <c r="V90" s="891"/>
    </row>
    <row r="91" spans="1:22" x14ac:dyDescent="0.2">
      <c r="K91" s="891"/>
      <c r="L91" s="891"/>
      <c r="M91" s="891"/>
      <c r="N91" s="891"/>
      <c r="O91" s="922"/>
      <c r="P91" s="923"/>
      <c r="Q91" s="923"/>
      <c r="R91" s="923"/>
      <c r="S91" s="923"/>
      <c r="T91" s="924" t="s">
        <v>427</v>
      </c>
      <c r="U91" s="891"/>
      <c r="V91" s="891"/>
    </row>
    <row r="92" spans="1:22" x14ac:dyDescent="0.2">
      <c r="K92" s="891"/>
      <c r="L92" s="891"/>
      <c r="M92" s="891"/>
      <c r="N92" s="891"/>
      <c r="O92" s="891"/>
      <c r="P92" s="941" t="s">
        <v>428</v>
      </c>
      <c r="Q92" s="840" t="s">
        <v>429</v>
      </c>
      <c r="R92" s="840" t="s">
        <v>430</v>
      </c>
      <c r="S92" s="942"/>
      <c r="T92" s="898" t="s">
        <v>431</v>
      </c>
      <c r="U92" s="891">
        <v>6</v>
      </c>
      <c r="V92" s="891"/>
    </row>
    <row r="93" spans="1:22" x14ac:dyDescent="0.2">
      <c r="K93" s="891"/>
      <c r="L93" s="891"/>
      <c r="M93" s="891"/>
      <c r="N93" s="891"/>
      <c r="O93" s="891"/>
      <c r="P93" s="895"/>
      <c r="Q93" s="840" t="s">
        <v>432</v>
      </c>
      <c r="R93" s="840" t="s">
        <v>433</v>
      </c>
      <c r="S93" s="840" t="s">
        <v>434</v>
      </c>
      <c r="T93" s="952"/>
      <c r="U93" s="891"/>
      <c r="V93" s="891"/>
    </row>
    <row r="94" spans="1:22" x14ac:dyDescent="0.2">
      <c r="K94" s="891"/>
      <c r="L94" s="891"/>
      <c r="M94" s="891"/>
      <c r="N94" s="891"/>
      <c r="O94" s="891"/>
      <c r="P94" s="895"/>
      <c r="Q94" s="891"/>
      <c r="R94" s="897" t="s">
        <v>435</v>
      </c>
      <c r="S94" s="953" t="s">
        <v>436</v>
      </c>
      <c r="T94" s="898" t="s">
        <v>437</v>
      </c>
      <c r="U94" s="891"/>
      <c r="V94" s="891"/>
    </row>
    <row r="95" spans="1:22" x14ac:dyDescent="0.2">
      <c r="K95" s="891"/>
      <c r="L95" s="891"/>
      <c r="M95" s="891"/>
      <c r="N95" s="891"/>
      <c r="O95" s="891"/>
      <c r="P95" s="895"/>
      <c r="Q95" s="840"/>
      <c r="R95" s="896"/>
      <c r="S95" s="840" t="s">
        <v>438</v>
      </c>
      <c r="T95" s="898" t="s">
        <v>439</v>
      </c>
      <c r="U95" s="891"/>
      <c r="V95" s="891"/>
    </row>
    <row r="96" spans="1:22" x14ac:dyDescent="0.2">
      <c r="K96" s="891"/>
      <c r="L96" s="891"/>
      <c r="M96" s="891"/>
      <c r="N96" s="891"/>
      <c r="O96" s="891"/>
      <c r="P96" s="922"/>
      <c r="Q96" s="945"/>
      <c r="R96" s="923"/>
      <c r="S96" s="923"/>
      <c r="T96" s="924" t="s">
        <v>440</v>
      </c>
      <c r="U96" s="891"/>
      <c r="V96" s="891"/>
    </row>
    <row r="97" spans="11:22" x14ac:dyDescent="0.2">
      <c r="K97" s="891"/>
      <c r="L97" s="891"/>
      <c r="M97" s="891"/>
      <c r="N97" s="891"/>
      <c r="O97" s="891"/>
      <c r="P97" s="891"/>
      <c r="Q97" s="885" t="s">
        <v>239</v>
      </c>
      <c r="R97" s="886" t="s">
        <v>441</v>
      </c>
      <c r="S97" s="886" t="s">
        <v>442</v>
      </c>
      <c r="T97" s="890" t="s">
        <v>443</v>
      </c>
      <c r="U97" s="891">
        <v>7</v>
      </c>
      <c r="V97" s="891"/>
    </row>
    <row r="98" spans="11:22" x14ac:dyDescent="0.2">
      <c r="K98" s="891"/>
      <c r="L98" s="891"/>
      <c r="M98" s="891"/>
      <c r="N98" s="891"/>
      <c r="O98" s="891"/>
      <c r="P98" s="891"/>
      <c r="Q98" s="895"/>
      <c r="R98" s="840" t="s">
        <v>444</v>
      </c>
      <c r="S98" s="840" t="s">
        <v>445</v>
      </c>
      <c r="T98" s="898" t="s">
        <v>446</v>
      </c>
      <c r="U98" s="891"/>
      <c r="V98" s="891"/>
    </row>
    <row r="99" spans="11:22" x14ac:dyDescent="0.2">
      <c r="K99" s="891"/>
      <c r="L99" s="891"/>
      <c r="M99" s="891"/>
      <c r="N99" s="891"/>
      <c r="O99" s="891"/>
      <c r="P99" s="891"/>
      <c r="Q99" s="895"/>
      <c r="R99" s="896"/>
      <c r="S99" s="840" t="s">
        <v>447</v>
      </c>
      <c r="T99" s="898" t="s">
        <v>448</v>
      </c>
      <c r="U99" s="891"/>
      <c r="V99" s="891"/>
    </row>
    <row r="100" spans="11:22" x14ac:dyDescent="0.2">
      <c r="K100" s="891"/>
      <c r="L100" s="891"/>
      <c r="M100" s="891"/>
      <c r="N100" s="891"/>
      <c r="O100" s="891"/>
      <c r="P100" s="891"/>
      <c r="Q100" s="922"/>
      <c r="R100" s="923"/>
      <c r="S100" s="923"/>
      <c r="T100" s="924" t="s">
        <v>449</v>
      </c>
      <c r="U100" s="891"/>
      <c r="V100" s="891"/>
    </row>
    <row r="101" spans="11:22" x14ac:dyDescent="0.2">
      <c r="K101" s="891"/>
      <c r="L101" s="891"/>
      <c r="M101" s="891"/>
      <c r="N101" s="891"/>
      <c r="O101" s="891"/>
      <c r="P101" s="891"/>
      <c r="Q101" s="891"/>
      <c r="R101" s="941" t="s">
        <v>450</v>
      </c>
      <c r="S101" s="897" t="s">
        <v>451</v>
      </c>
      <c r="T101" s="906" t="s">
        <v>452</v>
      </c>
      <c r="U101" s="891">
        <v>8</v>
      </c>
      <c r="V101" s="891"/>
    </row>
    <row r="102" spans="11:22" x14ac:dyDescent="0.2">
      <c r="K102" s="891"/>
      <c r="L102" s="891"/>
      <c r="M102" s="891"/>
      <c r="N102" s="891"/>
      <c r="O102" s="891"/>
      <c r="P102" s="891"/>
      <c r="Q102" s="891"/>
      <c r="R102" s="895"/>
      <c r="S102" s="840" t="s">
        <v>453</v>
      </c>
      <c r="T102" s="898" t="s">
        <v>454</v>
      </c>
      <c r="U102" s="891"/>
      <c r="V102" s="891"/>
    </row>
    <row r="103" spans="11:22" x14ac:dyDescent="0.2">
      <c r="K103" s="891"/>
      <c r="L103" s="891"/>
      <c r="M103" s="891"/>
      <c r="N103" s="891"/>
      <c r="O103" s="891"/>
      <c r="P103" s="891"/>
      <c r="Q103" s="891"/>
      <c r="R103" s="922"/>
      <c r="S103" s="923"/>
      <c r="T103" s="924" t="s">
        <v>455</v>
      </c>
      <c r="U103" s="891"/>
      <c r="V103" s="891"/>
    </row>
    <row r="104" spans="11:22" x14ac:dyDescent="0.2">
      <c r="K104" s="891"/>
      <c r="L104" s="891"/>
      <c r="M104" s="891"/>
      <c r="N104" s="891"/>
      <c r="O104" s="891"/>
      <c r="P104" s="891"/>
      <c r="Q104" s="891"/>
      <c r="R104" s="891"/>
      <c r="S104" s="954" t="s">
        <v>456</v>
      </c>
      <c r="T104" s="955" t="s">
        <v>457</v>
      </c>
      <c r="U104" s="891">
        <v>9</v>
      </c>
      <c r="V104" s="891"/>
    </row>
    <row r="105" spans="11:22" x14ac:dyDescent="0.2">
      <c r="K105" s="891"/>
      <c r="L105" s="891"/>
      <c r="M105" s="891"/>
      <c r="N105" s="891"/>
      <c r="O105" s="891"/>
      <c r="P105" s="891"/>
      <c r="Q105" s="891"/>
      <c r="R105" s="891"/>
      <c r="S105" s="922"/>
      <c r="T105" s="956" t="s">
        <v>458</v>
      </c>
      <c r="U105" s="891"/>
      <c r="V105" s="891"/>
    </row>
    <row r="106" spans="11:22" x14ac:dyDescent="0.2">
      <c r="K106" s="891"/>
      <c r="L106" s="891"/>
      <c r="M106" s="891"/>
      <c r="N106" s="891"/>
      <c r="O106" s="891"/>
      <c r="P106" s="891"/>
      <c r="Q106" s="891"/>
      <c r="R106" s="891"/>
      <c r="S106" s="891"/>
      <c r="T106" s="957" t="s">
        <v>240</v>
      </c>
      <c r="U106" s="891">
        <v>10</v>
      </c>
      <c r="V106" s="891"/>
    </row>
  </sheetData>
  <mergeCells count="13">
    <mergeCell ref="A7:A10"/>
    <mergeCell ref="A1:H1"/>
    <mergeCell ref="A2:A5"/>
    <mergeCell ref="K2:K5"/>
    <mergeCell ref="K7:K10"/>
    <mergeCell ref="M24:M25"/>
    <mergeCell ref="K17:K20"/>
    <mergeCell ref="A12:A15"/>
    <mergeCell ref="A17:A20"/>
    <mergeCell ref="A24:A25"/>
    <mergeCell ref="B24:C24"/>
    <mergeCell ref="D24:K24"/>
    <mergeCell ref="K12:K15"/>
  </mergeCells>
  <conditionalFormatting sqref="B36">
    <cfRule type="containsText" dxfId="92" priority="1" stopIfTrue="1" operator="containsText" text="Наталья">
      <formula>NOT(ISERROR(SEARCH("Наталья",B36)))</formula>
    </cfRule>
    <cfRule type="containsText" dxfId="91" priority="2" stopIfTrue="1" operator="containsText" text="Евгения">
      <formula>NOT(ISERROR(SEARCH("Евгения",B36)))</formula>
    </cfRule>
    <cfRule type="containsText" dxfId="90" priority="3" stopIfTrue="1" operator="containsText" text="Ольга">
      <formula>NOT(ISERROR(SEARCH("Ольга",B36)))</formula>
    </cfRule>
  </conditionalFormatting>
  <conditionalFormatting sqref="C26:C37 K26:K37 I26:I37 G26:G37 E26:E37">
    <cfRule type="cellIs" dxfId="89" priority="36" stopIfTrue="1" operator="lessThanOrEqual">
      <formula>0</formula>
    </cfRule>
  </conditionalFormatting>
  <conditionalFormatting sqref="E26:E37 K26:K37 I26:I37 G26:G37">
    <cfRule type="cellIs" dxfId="88" priority="35" stopIfTrue="1" operator="greaterThanOrEqual">
      <formula>200</formula>
    </cfRule>
  </conditionalFormatting>
  <conditionalFormatting sqref="A3:A5 K3:K5 A13:A15 K13:K15 A18:A20 K18:K20 A8:A10 K8:K10 I3:I5 E3:E5 C3:C5 C8:C10 I8:I10 C13:C15 G13:G15 O3:O5 Q3:Q5 M8:M10 S8:S10 M13:M15 O13:O15 Q13:Q15 O18:O20 Q8:Q10 E8:E10 I18:I20 E13:E15 G18:G20 C18:C20 E18:E20 S18:S20 S3:S5 M18:M20 O8:O10 M3:M5 S13:S15 Q18:Q20 I13:I15 G3:G5 G8:G10">
    <cfRule type="cellIs" dxfId="87" priority="33" stopIfTrue="1" operator="lessThanOrEqual">
      <formula>0</formula>
    </cfRule>
    <cfRule type="cellIs" dxfId="86" priority="34" stopIfTrue="1" operator="greaterThanOrEqual">
      <formula>200</formula>
    </cfRule>
  </conditionalFormatting>
  <conditionalFormatting sqref="D26:K37">
    <cfRule type="cellIs" dxfId="85" priority="31" stopIfTrue="1" operator="lessThan">
      <formula>200</formula>
    </cfRule>
    <cfRule type="cellIs" dxfId="84" priority="32" stopIfTrue="1" operator="greaterThanOrEqual">
      <formula>200</formula>
    </cfRule>
  </conditionalFormatting>
  <conditionalFormatting sqref="B2:B10 H3:H10 B12:B15 N3:N5 P3:P5 B26:B27 F12:F15 D3:D10 D12:D15 F17:F20 B17:B20 D17:D20 B37 R3:R5 N12:N20 N7:N10 L7:L20 L3:L5 R7:R20 P7:P20 H17:H20 H12:H15 F3:F5 F7:F10">
    <cfRule type="containsText" dxfId="83" priority="28" stopIfTrue="1" operator="containsText" text="Наталья">
      <formula>NOT(ISERROR(SEARCH("Наталья",B2)))</formula>
    </cfRule>
    <cfRule type="containsText" dxfId="82" priority="29" stopIfTrue="1" operator="containsText" text="Евгения">
      <formula>NOT(ISERROR(SEARCH("Евгения",B2)))</formula>
    </cfRule>
    <cfRule type="containsText" dxfId="81" priority="30" stopIfTrue="1" operator="containsText" text="Ольга">
      <formula>NOT(ISERROR(SEARCH("Ольга",B2)))</formula>
    </cfRule>
  </conditionalFormatting>
  <conditionalFormatting sqref="B28">
    <cfRule type="containsText" dxfId="80" priority="25" stopIfTrue="1" operator="containsText" text="Наталья">
      <formula>NOT(ISERROR(SEARCH("Наталья",B28)))</formula>
    </cfRule>
    <cfRule type="containsText" dxfId="79" priority="26" stopIfTrue="1" operator="containsText" text="Евгения">
      <formula>NOT(ISERROR(SEARCH("Евгения",B28)))</formula>
    </cfRule>
    <cfRule type="containsText" dxfId="78" priority="27" stopIfTrue="1" operator="containsText" text="Ольга">
      <formula>NOT(ISERROR(SEARCH("Ольга",B28)))</formula>
    </cfRule>
  </conditionalFormatting>
  <conditionalFormatting sqref="B29">
    <cfRule type="containsText" dxfId="77" priority="22" stopIfTrue="1" operator="containsText" text="Наталья">
      <formula>NOT(ISERROR(SEARCH("Наталья",B29)))</formula>
    </cfRule>
    <cfRule type="containsText" dxfId="76" priority="23" stopIfTrue="1" operator="containsText" text="Евгения">
      <formula>NOT(ISERROR(SEARCH("Евгения",B29)))</formula>
    </cfRule>
    <cfRule type="containsText" dxfId="75" priority="24" stopIfTrue="1" operator="containsText" text="Ольга">
      <formula>NOT(ISERROR(SEARCH("Ольга",B29)))</formula>
    </cfRule>
  </conditionalFormatting>
  <conditionalFormatting sqref="B30">
    <cfRule type="containsText" dxfId="74" priority="19" stopIfTrue="1" operator="containsText" text="Наталья">
      <formula>NOT(ISERROR(SEARCH("Наталья",B30)))</formula>
    </cfRule>
    <cfRule type="containsText" dxfId="73" priority="20" stopIfTrue="1" operator="containsText" text="Евгения">
      <formula>NOT(ISERROR(SEARCH("Евгения",B30)))</formula>
    </cfRule>
    <cfRule type="containsText" dxfId="72" priority="21" stopIfTrue="1" operator="containsText" text="Ольга">
      <formula>NOT(ISERROR(SEARCH("Ольга",B30)))</formula>
    </cfRule>
  </conditionalFormatting>
  <conditionalFormatting sqref="B31">
    <cfRule type="containsText" dxfId="71" priority="16" stopIfTrue="1" operator="containsText" text="Наталья">
      <formula>NOT(ISERROR(SEARCH("Наталья",B31)))</formula>
    </cfRule>
    <cfRule type="containsText" dxfId="70" priority="17" stopIfTrue="1" operator="containsText" text="Евгения">
      <formula>NOT(ISERROR(SEARCH("Евгения",B31)))</formula>
    </cfRule>
    <cfRule type="containsText" dxfId="69" priority="18" stopIfTrue="1" operator="containsText" text="Ольга">
      <formula>NOT(ISERROR(SEARCH("Ольга",B31)))</formula>
    </cfRule>
  </conditionalFormatting>
  <conditionalFormatting sqref="B32">
    <cfRule type="containsText" dxfId="68" priority="13" stopIfTrue="1" operator="containsText" text="Наталья">
      <formula>NOT(ISERROR(SEARCH("Наталья",B32)))</formula>
    </cfRule>
    <cfRule type="containsText" dxfId="67" priority="14" stopIfTrue="1" operator="containsText" text="Евгения">
      <formula>NOT(ISERROR(SEARCH("Евгения",B32)))</formula>
    </cfRule>
    <cfRule type="containsText" dxfId="66" priority="15" stopIfTrue="1" operator="containsText" text="Ольга">
      <formula>NOT(ISERROR(SEARCH("Ольга",B32)))</formula>
    </cfRule>
  </conditionalFormatting>
  <conditionalFormatting sqref="B33">
    <cfRule type="containsText" dxfId="65" priority="10" stopIfTrue="1" operator="containsText" text="Наталья">
      <formula>NOT(ISERROR(SEARCH("Наталья",B33)))</formula>
    </cfRule>
    <cfRule type="containsText" dxfId="64" priority="11" stopIfTrue="1" operator="containsText" text="Евгения">
      <formula>NOT(ISERROR(SEARCH("Евгения",B33)))</formula>
    </cfRule>
    <cfRule type="containsText" dxfId="63" priority="12" stopIfTrue="1" operator="containsText" text="Ольга">
      <formula>NOT(ISERROR(SEARCH("Ольга",B33)))</formula>
    </cfRule>
  </conditionalFormatting>
  <conditionalFormatting sqref="B34">
    <cfRule type="containsText" dxfId="62" priority="7" stopIfTrue="1" operator="containsText" text="Наталья">
      <formula>NOT(ISERROR(SEARCH("Наталья",B34)))</formula>
    </cfRule>
    <cfRule type="containsText" dxfId="61" priority="8" stopIfTrue="1" operator="containsText" text="Евгения">
      <formula>NOT(ISERROR(SEARCH("Евгения",B34)))</formula>
    </cfRule>
    <cfRule type="containsText" dxfId="60" priority="9" stopIfTrue="1" operator="containsText" text="Ольга">
      <formula>NOT(ISERROR(SEARCH("Ольга",B34)))</formula>
    </cfRule>
  </conditionalFormatting>
  <conditionalFormatting sqref="B35">
    <cfRule type="containsText" dxfId="59" priority="4" stopIfTrue="1" operator="containsText" text="Наталья">
      <formula>NOT(ISERROR(SEARCH("Наталья",B35)))</formula>
    </cfRule>
    <cfRule type="containsText" dxfId="58" priority="5" stopIfTrue="1" operator="containsText" text="Евгения">
      <formula>NOT(ISERROR(SEARCH("Евгения",B35)))</formula>
    </cfRule>
    <cfRule type="containsText" dxfId="57" priority="6" stopIfTrue="1" operator="containsText" text="Ольга">
      <formula>NOT(ISERROR(SEARCH("Ольга",B35)))</formula>
    </cfRule>
  </conditionalFormatting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BF103"/>
  <sheetViews>
    <sheetView zoomScale="70" zoomScaleNormal="70" workbookViewId="0">
      <selection sqref="A1:S19"/>
    </sheetView>
  </sheetViews>
  <sheetFormatPr defaultColWidth="11.42578125" defaultRowHeight="15" outlineLevelRow="1" x14ac:dyDescent="0.2"/>
  <cols>
    <col min="1" max="1" width="8.28515625" style="81" customWidth="1"/>
    <col min="2" max="2" width="22.85546875" style="9" bestFit="1" customWidth="1"/>
    <col min="3" max="3" width="8.28515625" style="8" bestFit="1" customWidth="1"/>
    <col min="4" max="4" width="20.7109375" style="9" bestFit="1" customWidth="1"/>
    <col min="5" max="5" width="8.28515625" style="8" bestFit="1" customWidth="1"/>
    <col min="6" max="6" width="20.7109375" style="9" customWidth="1"/>
    <col min="7" max="7" width="6.85546875" style="8" bestFit="1" customWidth="1"/>
    <col min="8" max="8" width="20.28515625" style="9" customWidth="1"/>
    <col min="9" max="9" width="6" style="8" customWidth="1"/>
    <col min="10" max="10" width="3.28515625" style="8" customWidth="1"/>
    <col min="11" max="11" width="6.85546875" style="78" customWidth="1"/>
    <col min="12" max="12" width="29.28515625" style="80" bestFit="1" customWidth="1"/>
    <col min="13" max="13" width="14.28515625" style="8" bestFit="1" customWidth="1"/>
    <col min="14" max="15" width="9.140625" style="8" bestFit="1" customWidth="1"/>
    <col min="16" max="16" width="11.28515625" style="8" bestFit="1" customWidth="1"/>
    <col min="17" max="17" width="7.42578125" style="8" bestFit="1" customWidth="1"/>
    <col min="18" max="18" width="7.7109375" style="8" bestFit="1" customWidth="1"/>
    <col min="19" max="19" width="11.42578125" style="8" bestFit="1" customWidth="1"/>
    <col min="20" max="20" width="4" style="8" customWidth="1"/>
    <col min="21" max="21" width="5.42578125" style="7" customWidth="1"/>
    <col min="22" max="22" width="25.28515625" style="8" bestFit="1" customWidth="1"/>
    <col min="23" max="23" width="11.42578125" style="4" customWidth="1"/>
    <col min="24" max="16384" width="11.42578125" style="8"/>
  </cols>
  <sheetData>
    <row r="1" spans="1:23" s="7" customFormat="1" ht="18" x14ac:dyDescent="0.25">
      <c r="A1" s="2102" t="s">
        <v>135</v>
      </c>
      <c r="B1" s="2102"/>
      <c r="C1" s="2102"/>
      <c r="D1" s="2102"/>
      <c r="E1" s="2102"/>
      <c r="F1" s="2102"/>
      <c r="G1" s="2102"/>
      <c r="H1" s="2102"/>
      <c r="S1" s="61"/>
      <c r="T1" s="32"/>
    </row>
    <row r="2" spans="1:23" s="7" customFormat="1" ht="18" x14ac:dyDescent="0.25">
      <c r="A2" s="249" t="s">
        <v>88</v>
      </c>
      <c r="B2" s="61"/>
      <c r="C2" s="61"/>
      <c r="D2" s="61"/>
      <c r="E2" s="61"/>
      <c r="F2" s="61"/>
      <c r="G2" s="61"/>
      <c r="H2" s="61"/>
      <c r="S2" s="61"/>
      <c r="T2" s="32"/>
    </row>
    <row r="3" spans="1:23" s="7" customFormat="1" ht="18.75" outlineLevel="1" thickBot="1" x14ac:dyDescent="0.3">
      <c r="A3" s="32"/>
      <c r="B3" s="32"/>
      <c r="D3" s="29"/>
      <c r="F3" s="29"/>
      <c r="H3" s="29"/>
      <c r="K3" s="69"/>
      <c r="L3" s="61"/>
      <c r="M3" s="61"/>
      <c r="N3" s="61"/>
      <c r="O3" s="61"/>
      <c r="P3" s="61"/>
      <c r="Q3" s="61"/>
      <c r="R3" s="61"/>
      <c r="S3" s="61"/>
      <c r="T3" s="32"/>
    </row>
    <row r="4" spans="1:23" ht="16.5" outlineLevel="1" thickTop="1" thickBot="1" x14ac:dyDescent="0.25">
      <c r="A4" s="2119" t="s">
        <v>127</v>
      </c>
      <c r="B4" s="2120"/>
      <c r="C4" s="2120"/>
      <c r="D4" s="2120"/>
      <c r="E4" s="2120"/>
      <c r="F4" s="2120"/>
      <c r="G4" s="2120"/>
      <c r="H4" s="2120"/>
      <c r="I4" s="2121"/>
      <c r="J4" s="180"/>
      <c r="K4" s="2139" t="s">
        <v>83</v>
      </c>
      <c r="L4" s="2123" t="s">
        <v>85</v>
      </c>
      <c r="M4" s="2124"/>
      <c r="N4" s="2124"/>
      <c r="O4" s="2124"/>
      <c r="P4" s="2124"/>
      <c r="Q4" s="2124"/>
      <c r="R4" s="2125"/>
      <c r="S4" s="1968" t="s">
        <v>0</v>
      </c>
      <c r="U4" s="107" t="s">
        <v>98</v>
      </c>
      <c r="V4" s="108"/>
      <c r="W4" s="109"/>
    </row>
    <row r="5" spans="1:23" ht="15.75" outlineLevel="1" thickBot="1" x14ac:dyDescent="0.25">
      <c r="A5" s="2116">
        <v>1</v>
      </c>
      <c r="B5" s="158" t="s">
        <v>123</v>
      </c>
      <c r="C5" s="159" t="s">
        <v>82</v>
      </c>
      <c r="D5" s="158" t="s">
        <v>124</v>
      </c>
      <c r="E5" s="159" t="s">
        <v>82</v>
      </c>
      <c r="F5" s="158" t="s">
        <v>125</v>
      </c>
      <c r="G5" s="159" t="s">
        <v>82</v>
      </c>
      <c r="H5" s="158" t="s">
        <v>126</v>
      </c>
      <c r="I5" s="162" t="s">
        <v>82</v>
      </c>
      <c r="J5" s="11"/>
      <c r="K5" s="2107"/>
      <c r="L5" s="132" t="s">
        <v>56</v>
      </c>
      <c r="M5" s="134" t="s">
        <v>134</v>
      </c>
      <c r="N5" s="130" t="s">
        <v>1</v>
      </c>
      <c r="O5" s="130" t="s">
        <v>2</v>
      </c>
      <c r="P5" s="153" t="s">
        <v>94</v>
      </c>
      <c r="Q5" s="131" t="s">
        <v>57</v>
      </c>
      <c r="R5" s="154" t="s">
        <v>87</v>
      </c>
      <c r="S5" s="1969"/>
      <c r="U5" s="110" t="s">
        <v>99</v>
      </c>
      <c r="V5" s="100"/>
      <c r="W5" s="111"/>
    </row>
    <row r="6" spans="1:23" outlineLevel="1" x14ac:dyDescent="0.2">
      <c r="A6" s="2117"/>
      <c r="B6" s="96" t="str">
        <f>$L$6</f>
        <v>иванов</v>
      </c>
      <c r="C6" s="170"/>
      <c r="D6" s="96">
        <f>$L$7</f>
        <v>0</v>
      </c>
      <c r="E6" s="170"/>
      <c r="F6" s="96">
        <f>$L$8</f>
        <v>0</v>
      </c>
      <c r="G6" s="170"/>
      <c r="H6" s="96">
        <f>$L$9</f>
        <v>0</v>
      </c>
      <c r="I6" s="173"/>
      <c r="J6" s="11"/>
      <c r="K6" s="263">
        <f t="shared" ref="K6:K17" si="0">K5+1</f>
        <v>1</v>
      </c>
      <c r="L6" s="264" t="s">
        <v>139</v>
      </c>
      <c r="M6" s="307" t="s">
        <v>70</v>
      </c>
      <c r="N6" s="265">
        <f>C6</f>
        <v>0</v>
      </c>
      <c r="O6" s="265">
        <f>E12</f>
        <v>0</v>
      </c>
      <c r="P6" s="47"/>
      <c r="Q6" s="266">
        <f t="shared" ref="Q6:Q17" si="1">SUM(N6:P6)-MIN(N6:P6)</f>
        <v>0</v>
      </c>
      <c r="R6" s="267"/>
      <c r="S6" s="268">
        <f t="shared" ref="S6:S17" si="2">(Q6+R6)/2</f>
        <v>0</v>
      </c>
      <c r="U6" s="110" t="s">
        <v>100</v>
      </c>
      <c r="V6" s="99"/>
      <c r="W6" s="112"/>
    </row>
    <row r="7" spans="1:23" outlineLevel="1" x14ac:dyDescent="0.2">
      <c r="A7" s="2117"/>
      <c r="B7" s="96">
        <f>$L$10</f>
        <v>0</v>
      </c>
      <c r="C7" s="170"/>
      <c r="D7" s="96">
        <f>$L$11</f>
        <v>0</v>
      </c>
      <c r="E7" s="170"/>
      <c r="F7" s="96">
        <f>$L$12</f>
        <v>0</v>
      </c>
      <c r="G7" s="170"/>
      <c r="H7" s="96">
        <f>$L$13</f>
        <v>0</v>
      </c>
      <c r="I7" s="173"/>
      <c r="J7" s="11"/>
      <c r="K7" s="269">
        <f t="shared" si="0"/>
        <v>2</v>
      </c>
      <c r="L7" s="270"/>
      <c r="M7" s="45" t="s">
        <v>72</v>
      </c>
      <c r="N7" s="271">
        <f>E6</f>
        <v>0</v>
      </c>
      <c r="O7" s="271">
        <f>G12</f>
        <v>0</v>
      </c>
      <c r="P7" s="48"/>
      <c r="Q7" s="272">
        <f t="shared" si="1"/>
        <v>0</v>
      </c>
      <c r="R7" s="273"/>
      <c r="S7" s="274">
        <f t="shared" si="2"/>
        <v>0</v>
      </c>
      <c r="U7" s="110" t="s">
        <v>101</v>
      </c>
      <c r="V7" s="98"/>
      <c r="W7" s="111"/>
    </row>
    <row r="8" spans="1:23" outlineLevel="1" x14ac:dyDescent="0.2">
      <c r="A8" s="2117"/>
      <c r="B8" s="96">
        <f>$L$14</f>
        <v>0</v>
      </c>
      <c r="C8" s="170"/>
      <c r="D8" s="96">
        <f>$L$15</f>
        <v>0</v>
      </c>
      <c r="E8" s="170"/>
      <c r="F8" s="96">
        <f>$L$16</f>
        <v>0</v>
      </c>
      <c r="G8" s="170"/>
      <c r="H8" s="96">
        <f>$L$17</f>
        <v>0</v>
      </c>
      <c r="I8" s="174"/>
      <c r="J8" s="11"/>
      <c r="K8" s="269">
        <f t="shared" si="0"/>
        <v>3</v>
      </c>
      <c r="L8" s="270"/>
      <c r="M8" s="45" t="s">
        <v>73</v>
      </c>
      <c r="N8" s="271">
        <f>G6</f>
        <v>0</v>
      </c>
      <c r="O8" s="271">
        <f>I12</f>
        <v>0</v>
      </c>
      <c r="P8" s="48"/>
      <c r="Q8" s="272">
        <f t="shared" si="1"/>
        <v>0</v>
      </c>
      <c r="R8" s="273"/>
      <c r="S8" s="274">
        <f t="shared" si="2"/>
        <v>0</v>
      </c>
      <c r="U8" s="110" t="s">
        <v>102</v>
      </c>
      <c r="V8" s="98"/>
      <c r="W8" s="111"/>
    </row>
    <row r="9" spans="1:23" outlineLevel="1" x14ac:dyDescent="0.2">
      <c r="A9" s="163"/>
      <c r="B9" s="33"/>
      <c r="C9" s="11"/>
      <c r="D9" s="33"/>
      <c r="E9" s="11"/>
      <c r="F9" s="33"/>
      <c r="G9" s="11"/>
      <c r="H9" s="33"/>
      <c r="I9" s="164"/>
      <c r="J9" s="11"/>
      <c r="K9" s="269">
        <f t="shared" si="0"/>
        <v>4</v>
      </c>
      <c r="L9" s="270"/>
      <c r="M9" s="45" t="s">
        <v>74</v>
      </c>
      <c r="N9" s="271">
        <f>I6</f>
        <v>0</v>
      </c>
      <c r="O9" s="271">
        <f>C12</f>
        <v>0</v>
      </c>
      <c r="P9" s="48"/>
      <c r="Q9" s="272">
        <f t="shared" si="1"/>
        <v>0</v>
      </c>
      <c r="R9" s="273"/>
      <c r="S9" s="274">
        <f t="shared" si="2"/>
        <v>0</v>
      </c>
      <c r="U9" s="110" t="s">
        <v>103</v>
      </c>
      <c r="V9" s="98"/>
      <c r="W9" s="111"/>
    </row>
    <row r="10" spans="1:23" outlineLevel="1" x14ac:dyDescent="0.2">
      <c r="A10" s="2117">
        <v>2</v>
      </c>
      <c r="B10" s="156" t="s">
        <v>123</v>
      </c>
      <c r="C10" s="157" t="s">
        <v>82</v>
      </c>
      <c r="D10" s="156" t="s">
        <v>124</v>
      </c>
      <c r="E10" s="157" t="s">
        <v>82</v>
      </c>
      <c r="F10" s="156" t="s">
        <v>125</v>
      </c>
      <c r="G10" s="157" t="s">
        <v>82</v>
      </c>
      <c r="H10" s="156" t="s">
        <v>126</v>
      </c>
      <c r="I10" s="165" t="s">
        <v>82</v>
      </c>
      <c r="J10" s="11"/>
      <c r="K10" s="269">
        <f t="shared" si="0"/>
        <v>5</v>
      </c>
      <c r="L10" s="270"/>
      <c r="M10" s="45" t="s">
        <v>75</v>
      </c>
      <c r="N10" s="271">
        <f>C7</f>
        <v>0</v>
      </c>
      <c r="O10" s="271">
        <f>G13</f>
        <v>0</v>
      </c>
      <c r="P10" s="48"/>
      <c r="Q10" s="272">
        <f t="shared" si="1"/>
        <v>0</v>
      </c>
      <c r="R10" s="273"/>
      <c r="S10" s="274">
        <f t="shared" si="2"/>
        <v>0</v>
      </c>
      <c r="T10" s="75"/>
      <c r="U10" s="110" t="s">
        <v>104</v>
      </c>
      <c r="V10" s="99"/>
      <c r="W10" s="112"/>
    </row>
    <row r="11" spans="1:23" s="75" customFormat="1" outlineLevel="1" x14ac:dyDescent="0.2">
      <c r="A11" s="2117"/>
      <c r="B11" s="96">
        <f>$L$15</f>
        <v>0</v>
      </c>
      <c r="C11" s="171"/>
      <c r="D11" s="96">
        <f>$L$16</f>
        <v>0</v>
      </c>
      <c r="E11" s="171"/>
      <c r="F11" s="96">
        <f>$L$17</f>
        <v>0</v>
      </c>
      <c r="G11" s="170"/>
      <c r="H11" s="96">
        <f>$L$14</f>
        <v>0</v>
      </c>
      <c r="I11" s="173"/>
      <c r="J11" s="181"/>
      <c r="K11" s="269">
        <f t="shared" si="0"/>
        <v>6</v>
      </c>
      <c r="L11" s="270"/>
      <c r="M11" s="45" t="s">
        <v>76</v>
      </c>
      <c r="N11" s="271">
        <f>E7</f>
        <v>0</v>
      </c>
      <c r="O11" s="271">
        <f>I13</f>
        <v>0</v>
      </c>
      <c r="P11" s="48"/>
      <c r="Q11" s="272">
        <f t="shared" si="1"/>
        <v>0</v>
      </c>
      <c r="R11" s="273"/>
      <c r="S11" s="274">
        <f t="shared" si="2"/>
        <v>0</v>
      </c>
      <c r="U11" s="110" t="s">
        <v>105</v>
      </c>
      <c r="V11" s="98"/>
      <c r="W11" s="111"/>
    </row>
    <row r="12" spans="1:23" s="75" customFormat="1" outlineLevel="1" x14ac:dyDescent="0.2">
      <c r="A12" s="2117"/>
      <c r="B12" s="96">
        <f>$L$9</f>
        <v>0</v>
      </c>
      <c r="C12" s="170"/>
      <c r="D12" s="96" t="str">
        <f>$L$6</f>
        <v>иванов</v>
      </c>
      <c r="E12" s="170"/>
      <c r="F12" s="96">
        <f>$L$7</f>
        <v>0</v>
      </c>
      <c r="G12" s="170"/>
      <c r="H12" s="96">
        <f>$L$8</f>
        <v>0</v>
      </c>
      <c r="I12" s="174"/>
      <c r="J12" s="181"/>
      <c r="K12" s="269">
        <f t="shared" si="0"/>
        <v>7</v>
      </c>
      <c r="L12" s="270"/>
      <c r="M12" s="45" t="s">
        <v>77</v>
      </c>
      <c r="N12" s="271">
        <f>G7</f>
        <v>0</v>
      </c>
      <c r="O12" s="271">
        <f>C13</f>
        <v>0</v>
      </c>
      <c r="P12" s="48"/>
      <c r="Q12" s="272">
        <f t="shared" si="1"/>
        <v>0</v>
      </c>
      <c r="R12" s="273"/>
      <c r="S12" s="274">
        <f t="shared" si="2"/>
        <v>0</v>
      </c>
      <c r="U12" s="110" t="s">
        <v>106</v>
      </c>
      <c r="V12" s="98"/>
      <c r="W12" s="112"/>
    </row>
    <row r="13" spans="1:23" s="75" customFormat="1" ht="15.75" outlineLevel="1" thickBot="1" x14ac:dyDescent="0.25">
      <c r="A13" s="2118"/>
      <c r="B13" s="166">
        <f>$L$12</f>
        <v>0</v>
      </c>
      <c r="C13" s="172"/>
      <c r="D13" s="166">
        <f>$L$13</f>
        <v>0</v>
      </c>
      <c r="E13" s="172"/>
      <c r="F13" s="166">
        <f>$L$10</f>
        <v>0</v>
      </c>
      <c r="G13" s="172"/>
      <c r="H13" s="166">
        <f>$L$11</f>
        <v>0</v>
      </c>
      <c r="I13" s="175"/>
      <c r="J13" s="181"/>
      <c r="K13" s="269">
        <f t="shared" si="0"/>
        <v>8</v>
      </c>
      <c r="L13" s="270"/>
      <c r="M13" s="45" t="s">
        <v>78</v>
      </c>
      <c r="N13" s="271">
        <f>I7</f>
        <v>0</v>
      </c>
      <c r="O13" s="271">
        <f>E13</f>
        <v>0</v>
      </c>
      <c r="P13" s="48"/>
      <c r="Q13" s="272">
        <f t="shared" si="1"/>
        <v>0</v>
      </c>
      <c r="R13" s="273"/>
      <c r="S13" s="274">
        <f t="shared" si="2"/>
        <v>0</v>
      </c>
      <c r="T13" s="8"/>
      <c r="U13" s="110" t="s">
        <v>107</v>
      </c>
      <c r="V13" s="99"/>
      <c r="W13" s="111"/>
    </row>
    <row r="14" spans="1:23" ht="15.75" outlineLevel="1" thickTop="1" x14ac:dyDescent="0.2">
      <c r="A14" s="163"/>
      <c r="B14" s="33"/>
      <c r="C14" s="11"/>
      <c r="D14" s="33"/>
      <c r="E14" s="11"/>
      <c r="F14" s="33"/>
      <c r="G14" s="11"/>
      <c r="H14" s="33"/>
      <c r="I14" s="11"/>
      <c r="J14" s="11"/>
      <c r="K14" s="269">
        <f t="shared" si="0"/>
        <v>9</v>
      </c>
      <c r="L14" s="270"/>
      <c r="M14" s="45" t="s">
        <v>79</v>
      </c>
      <c r="N14" s="271">
        <f>C8</f>
        <v>0</v>
      </c>
      <c r="O14" s="271">
        <f>I11</f>
        <v>0</v>
      </c>
      <c r="P14" s="48"/>
      <c r="Q14" s="272">
        <f t="shared" si="1"/>
        <v>0</v>
      </c>
      <c r="R14" s="273"/>
      <c r="S14" s="274">
        <f t="shared" si="2"/>
        <v>0</v>
      </c>
      <c r="T14" s="75"/>
      <c r="U14" s="110" t="s">
        <v>108</v>
      </c>
      <c r="V14" s="98"/>
      <c r="W14" s="111"/>
    </row>
    <row r="15" spans="1:23" s="75" customFormat="1" ht="15.75" outlineLevel="1" thickBot="1" x14ac:dyDescent="0.25">
      <c r="A15" s="182"/>
      <c r="B15" s="181"/>
      <c r="C15" s="181"/>
      <c r="D15" s="181"/>
      <c r="E15" s="181"/>
      <c r="F15" s="181"/>
      <c r="G15" s="181"/>
      <c r="H15" s="181"/>
      <c r="I15" s="181"/>
      <c r="J15" s="181"/>
      <c r="K15" s="269">
        <f t="shared" si="0"/>
        <v>10</v>
      </c>
      <c r="L15" s="270"/>
      <c r="M15" s="45" t="s">
        <v>80</v>
      </c>
      <c r="N15" s="271">
        <f>E8</f>
        <v>0</v>
      </c>
      <c r="O15" s="271">
        <f>C11</f>
        <v>0</v>
      </c>
      <c r="P15" s="48"/>
      <c r="Q15" s="272">
        <f t="shared" si="1"/>
        <v>0</v>
      </c>
      <c r="R15" s="273"/>
      <c r="S15" s="275">
        <f t="shared" si="2"/>
        <v>0</v>
      </c>
      <c r="T15" s="8"/>
      <c r="U15" s="110" t="s">
        <v>109</v>
      </c>
      <c r="V15" s="98"/>
      <c r="W15" s="112"/>
    </row>
    <row r="16" spans="1:23" ht="16.5" outlineLevel="1" thickTop="1" thickBot="1" x14ac:dyDescent="0.25">
      <c r="A16" s="2119" t="s">
        <v>128</v>
      </c>
      <c r="B16" s="2120"/>
      <c r="C16" s="2120"/>
      <c r="D16" s="2120"/>
      <c r="E16" s="2120"/>
      <c r="F16" s="2120"/>
      <c r="G16" s="2120"/>
      <c r="H16" s="2120"/>
      <c r="I16" s="2121"/>
      <c r="J16" s="11"/>
      <c r="K16" s="276">
        <f t="shared" si="0"/>
        <v>11</v>
      </c>
      <c r="L16" s="277"/>
      <c r="M16" s="308" t="s">
        <v>71</v>
      </c>
      <c r="N16" s="271">
        <f>G8</f>
        <v>0</v>
      </c>
      <c r="O16" s="271">
        <f>E11</f>
        <v>0</v>
      </c>
      <c r="P16" s="48"/>
      <c r="Q16" s="272">
        <f t="shared" si="1"/>
        <v>0</v>
      </c>
      <c r="R16" s="273"/>
      <c r="S16" s="275">
        <f t="shared" si="2"/>
        <v>0</v>
      </c>
      <c r="T16" s="75"/>
      <c r="U16" s="110" t="s">
        <v>110</v>
      </c>
      <c r="V16" s="98"/>
      <c r="W16" s="111"/>
    </row>
    <row r="17" spans="1:23" s="75" customFormat="1" ht="15.75" outlineLevel="1" thickBot="1" x14ac:dyDescent="0.25">
      <c r="A17" s="2116">
        <v>1</v>
      </c>
      <c r="B17" s="158" t="s">
        <v>123</v>
      </c>
      <c r="C17" s="159" t="s">
        <v>82</v>
      </c>
      <c r="D17" s="158" t="s">
        <v>124</v>
      </c>
      <c r="E17" s="159" t="s">
        <v>82</v>
      </c>
      <c r="F17" s="158" t="s">
        <v>125</v>
      </c>
      <c r="G17" s="159" t="s">
        <v>82</v>
      </c>
      <c r="H17" s="158" t="s">
        <v>126</v>
      </c>
      <c r="I17" s="162" t="s">
        <v>82</v>
      </c>
      <c r="J17" s="181"/>
      <c r="K17" s="278">
        <f t="shared" si="0"/>
        <v>12</v>
      </c>
      <c r="L17" s="279"/>
      <c r="M17" s="309" t="s">
        <v>81</v>
      </c>
      <c r="N17" s="280">
        <f>I8</f>
        <v>0</v>
      </c>
      <c r="O17" s="280">
        <f>G11</f>
        <v>0</v>
      </c>
      <c r="P17" s="281"/>
      <c r="Q17" s="282">
        <f t="shared" si="1"/>
        <v>0</v>
      </c>
      <c r="R17" s="283"/>
      <c r="S17" s="284">
        <f t="shared" si="2"/>
        <v>0</v>
      </c>
      <c r="T17" s="8"/>
      <c r="U17" s="110" t="s">
        <v>111</v>
      </c>
      <c r="V17" s="98"/>
      <c r="W17" s="112"/>
    </row>
    <row r="18" spans="1:23" outlineLevel="1" x14ac:dyDescent="0.2">
      <c r="A18" s="2117"/>
      <c r="B18" s="96">
        <f>$L$23</f>
        <v>0</v>
      </c>
      <c r="C18" s="170"/>
      <c r="D18" s="96">
        <f>$L$24</f>
        <v>0</v>
      </c>
      <c r="E18" s="170"/>
      <c r="F18" s="96">
        <f>$L$25</f>
        <v>0</v>
      </c>
      <c r="G18" s="170"/>
      <c r="H18" s="96">
        <f>$L$26</f>
        <v>0</v>
      </c>
      <c r="I18" s="173"/>
      <c r="J18" s="11"/>
      <c r="K18" s="183"/>
      <c r="L18" s="11"/>
      <c r="M18" s="11"/>
      <c r="N18" s="11"/>
      <c r="O18" s="11"/>
      <c r="P18" s="11"/>
      <c r="Q18" s="11"/>
      <c r="R18" s="11"/>
      <c r="S18" s="164"/>
      <c r="U18" s="110" t="s">
        <v>112</v>
      </c>
      <c r="V18" s="98"/>
      <c r="W18" s="112"/>
    </row>
    <row r="19" spans="1:23" ht="15.75" outlineLevel="1" thickBot="1" x14ac:dyDescent="0.25">
      <c r="A19" s="2117"/>
      <c r="B19" s="96">
        <f>$L$27</f>
        <v>0</v>
      </c>
      <c r="C19" s="170"/>
      <c r="D19" s="96">
        <f>$L$28</f>
        <v>0</v>
      </c>
      <c r="E19" s="170"/>
      <c r="F19" s="96">
        <f>$L$29</f>
        <v>0</v>
      </c>
      <c r="G19" s="170"/>
      <c r="H19" s="96">
        <f>$L$30</f>
        <v>0</v>
      </c>
      <c r="I19" s="173"/>
      <c r="J19" s="11"/>
      <c r="K19" s="183"/>
      <c r="L19" s="11"/>
      <c r="M19" s="11"/>
      <c r="N19" s="11"/>
      <c r="O19" s="11"/>
      <c r="P19" s="11"/>
      <c r="Q19" s="11"/>
      <c r="R19" s="11"/>
      <c r="S19" s="164"/>
      <c r="U19" s="113" t="s">
        <v>113</v>
      </c>
      <c r="V19" s="114"/>
      <c r="W19" s="115"/>
    </row>
    <row r="20" spans="1:23" ht="15.75" outlineLevel="1" thickBot="1" x14ac:dyDescent="0.25">
      <c r="A20" s="167"/>
      <c r="B20" s="11"/>
      <c r="C20" s="11"/>
      <c r="D20" s="11"/>
      <c r="E20" s="11"/>
      <c r="F20" s="11"/>
      <c r="G20" s="11"/>
      <c r="H20" s="11"/>
      <c r="I20" s="164"/>
      <c r="J20" s="11"/>
      <c r="K20" s="11"/>
      <c r="L20" s="11"/>
      <c r="M20" s="11"/>
      <c r="N20" s="11"/>
      <c r="O20" s="11"/>
      <c r="P20" s="11"/>
      <c r="Q20" s="11"/>
      <c r="R20" s="11"/>
      <c r="S20" s="164"/>
      <c r="U20" s="104" t="s">
        <v>114</v>
      </c>
      <c r="V20" s="105"/>
      <c r="W20" s="106"/>
    </row>
    <row r="21" spans="1:23" ht="15.75" customHeight="1" outlineLevel="1" x14ac:dyDescent="0.2">
      <c r="A21" s="2117">
        <v>2</v>
      </c>
      <c r="B21" s="156" t="s">
        <v>123</v>
      </c>
      <c r="C21" s="157" t="s">
        <v>82</v>
      </c>
      <c r="D21" s="156" t="s">
        <v>124</v>
      </c>
      <c r="E21" s="157" t="s">
        <v>82</v>
      </c>
      <c r="F21" s="156" t="s">
        <v>125</v>
      </c>
      <c r="G21" s="157" t="s">
        <v>82</v>
      </c>
      <c r="H21" s="156" t="s">
        <v>126</v>
      </c>
      <c r="I21" s="165" t="s">
        <v>82</v>
      </c>
      <c r="J21" s="11"/>
      <c r="K21" s="2108" t="s">
        <v>83</v>
      </c>
      <c r="L21" s="2126" t="s">
        <v>119</v>
      </c>
      <c r="M21" s="2127"/>
      <c r="N21" s="2127"/>
      <c r="O21" s="2127"/>
      <c r="P21" s="2127"/>
      <c r="Q21" s="2127"/>
      <c r="R21" s="2128"/>
      <c r="S21" s="2134" t="s">
        <v>0</v>
      </c>
      <c r="U21" s="97" t="s">
        <v>115</v>
      </c>
      <c r="V21" s="68"/>
      <c r="W21" s="101"/>
    </row>
    <row r="22" spans="1:23" ht="15.75" outlineLevel="1" thickBot="1" x14ac:dyDescent="0.25">
      <c r="A22" s="2117"/>
      <c r="B22" s="96">
        <f>$L$30</f>
        <v>0</v>
      </c>
      <c r="C22" s="170"/>
      <c r="D22" s="96">
        <f>$L$27</f>
        <v>0</v>
      </c>
      <c r="E22" s="170"/>
      <c r="F22" s="96">
        <f>$L$28</f>
        <v>0</v>
      </c>
      <c r="G22" s="170"/>
      <c r="H22" s="96">
        <f>$L$29</f>
        <v>0</v>
      </c>
      <c r="I22" s="173"/>
      <c r="J22" s="11"/>
      <c r="K22" s="2107"/>
      <c r="L22" s="132" t="s">
        <v>56</v>
      </c>
      <c r="M22" s="134" t="s">
        <v>134</v>
      </c>
      <c r="N22" s="130" t="s">
        <v>1</v>
      </c>
      <c r="O22" s="130" t="s">
        <v>2</v>
      </c>
      <c r="P22" s="130" t="s">
        <v>94</v>
      </c>
      <c r="Q22" s="130" t="s">
        <v>57</v>
      </c>
      <c r="R22" s="155" t="s">
        <v>87</v>
      </c>
      <c r="S22" s="1969"/>
      <c r="U22" s="97" t="s">
        <v>116</v>
      </c>
      <c r="V22" s="70"/>
      <c r="W22" s="103"/>
    </row>
    <row r="23" spans="1:23" ht="15.75" outlineLevel="1" thickBot="1" x14ac:dyDescent="0.25">
      <c r="A23" s="2118"/>
      <c r="B23" s="166">
        <f>$L$25</f>
        <v>0</v>
      </c>
      <c r="C23" s="172"/>
      <c r="D23" s="166">
        <f>$L$26</f>
        <v>0</v>
      </c>
      <c r="E23" s="172"/>
      <c r="F23" s="166">
        <f>$L$23</f>
        <v>0</v>
      </c>
      <c r="G23" s="172"/>
      <c r="H23" s="166">
        <f>$L$24</f>
        <v>0</v>
      </c>
      <c r="I23" s="175"/>
      <c r="J23" s="11"/>
      <c r="K23" s="263">
        <f t="shared" ref="K23:K30" si="3">K22+1</f>
        <v>1</v>
      </c>
      <c r="L23" s="264"/>
      <c r="M23" s="307" t="s">
        <v>70</v>
      </c>
      <c r="N23" s="265">
        <f>C18</f>
        <v>0</v>
      </c>
      <c r="O23" s="265">
        <f>G23</f>
        <v>0</v>
      </c>
      <c r="P23" s="47"/>
      <c r="Q23" s="266">
        <f t="shared" ref="Q23:Q30" si="4">SUM(N23:P23)-MIN(N23:P23)</f>
        <v>0</v>
      </c>
      <c r="R23" s="285"/>
      <c r="S23" s="268">
        <f t="shared" ref="S23:S30" si="5">(Q23+R23)/2</f>
        <v>0</v>
      </c>
      <c r="U23" s="97" t="s">
        <v>117</v>
      </c>
      <c r="V23" s="68"/>
      <c r="W23" s="101"/>
    </row>
    <row r="24" spans="1:23" ht="15.75" outlineLevel="1" thickTop="1" x14ac:dyDescent="0.2">
      <c r="A24" s="167"/>
      <c r="B24" s="11"/>
      <c r="C24" s="11"/>
      <c r="D24" s="11"/>
      <c r="E24" s="11"/>
      <c r="F24" s="11"/>
      <c r="G24" s="11"/>
      <c r="H24" s="11"/>
      <c r="I24" s="11"/>
      <c r="J24" s="11"/>
      <c r="K24" s="269">
        <f t="shared" si="3"/>
        <v>2</v>
      </c>
      <c r="L24" s="270"/>
      <c r="M24" s="45" t="s">
        <v>72</v>
      </c>
      <c r="N24" s="271">
        <f>E18</f>
        <v>0</v>
      </c>
      <c r="O24" s="271">
        <f>I23</f>
        <v>0</v>
      </c>
      <c r="P24" s="48"/>
      <c r="Q24" s="272">
        <f t="shared" si="4"/>
        <v>0</v>
      </c>
      <c r="R24" s="286"/>
      <c r="S24" s="274">
        <f t="shared" si="5"/>
        <v>0</v>
      </c>
      <c r="U24" s="8"/>
      <c r="W24" s="8"/>
    </row>
    <row r="25" spans="1:23" s="75" customFormat="1" ht="15.75" outlineLevel="1" thickBot="1" x14ac:dyDescent="0.25">
      <c r="A25" s="182"/>
      <c r="B25" s="181"/>
      <c r="C25" s="181"/>
      <c r="D25" s="181"/>
      <c r="E25" s="181"/>
      <c r="F25" s="181"/>
      <c r="G25" s="181"/>
      <c r="H25" s="181"/>
      <c r="I25" s="181"/>
      <c r="J25" s="181"/>
      <c r="K25" s="269">
        <f t="shared" si="3"/>
        <v>3</v>
      </c>
      <c r="L25" s="270"/>
      <c r="M25" s="45" t="s">
        <v>73</v>
      </c>
      <c r="N25" s="271">
        <f>G18</f>
        <v>0</v>
      </c>
      <c r="O25" s="271">
        <f>C23</f>
        <v>0</v>
      </c>
      <c r="P25" s="48"/>
      <c r="Q25" s="272">
        <f t="shared" si="4"/>
        <v>0</v>
      </c>
      <c r="R25" s="286"/>
      <c r="S25" s="274">
        <f t="shared" si="5"/>
        <v>0</v>
      </c>
      <c r="T25" s="8"/>
    </row>
    <row r="26" spans="1:23" ht="15.75" outlineLevel="1" thickTop="1" x14ac:dyDescent="0.2">
      <c r="A26" s="2131" t="s">
        <v>131</v>
      </c>
      <c r="B26" s="2132"/>
      <c r="C26" s="2132"/>
      <c r="D26" s="2132"/>
      <c r="E26" s="2132"/>
      <c r="F26" s="2132"/>
      <c r="G26" s="2132"/>
      <c r="H26" s="2132"/>
      <c r="I26" s="2133"/>
      <c r="J26" s="11"/>
      <c r="K26" s="269">
        <f t="shared" si="3"/>
        <v>4</v>
      </c>
      <c r="L26" s="270"/>
      <c r="M26" s="45" t="s">
        <v>74</v>
      </c>
      <c r="N26" s="271">
        <f>I18</f>
        <v>0</v>
      </c>
      <c r="O26" s="271">
        <f>E23</f>
        <v>0</v>
      </c>
      <c r="P26" s="48"/>
      <c r="Q26" s="272">
        <f t="shared" si="4"/>
        <v>0</v>
      </c>
      <c r="R26" s="286"/>
      <c r="S26" s="274">
        <f t="shared" si="5"/>
        <v>0</v>
      </c>
      <c r="U26" s="75"/>
      <c r="V26" s="75"/>
    </row>
    <row r="27" spans="1:23" s="75" customFormat="1" outlineLevel="1" x14ac:dyDescent="0.2">
      <c r="A27" s="2117">
        <v>1</v>
      </c>
      <c r="B27" s="160">
        <v>1</v>
      </c>
      <c r="C27" s="161" t="s">
        <v>82</v>
      </c>
      <c r="D27" s="160">
        <v>2</v>
      </c>
      <c r="E27" s="161" t="s">
        <v>82</v>
      </c>
      <c r="F27" s="160">
        <v>3</v>
      </c>
      <c r="G27" s="161" t="s">
        <v>82</v>
      </c>
      <c r="H27" s="160">
        <v>4</v>
      </c>
      <c r="I27" s="168" t="s">
        <v>82</v>
      </c>
      <c r="J27" s="181"/>
      <c r="K27" s="269">
        <f t="shared" si="3"/>
        <v>5</v>
      </c>
      <c r="L27" s="270"/>
      <c r="M27" s="45" t="s">
        <v>75</v>
      </c>
      <c r="N27" s="271">
        <f>C19</f>
        <v>0</v>
      </c>
      <c r="O27" s="271">
        <f>E22</f>
        <v>0</v>
      </c>
      <c r="P27" s="48"/>
      <c r="Q27" s="272">
        <f t="shared" si="4"/>
        <v>0</v>
      </c>
      <c r="R27" s="286"/>
      <c r="S27" s="274">
        <f t="shared" si="5"/>
        <v>0</v>
      </c>
    </row>
    <row r="28" spans="1:23" outlineLevel="1" x14ac:dyDescent="0.2">
      <c r="A28" s="2117"/>
      <c r="B28" s="96"/>
      <c r="C28" s="176"/>
      <c r="D28" s="129"/>
      <c r="E28" s="176"/>
      <c r="F28" s="129"/>
      <c r="G28" s="176"/>
      <c r="H28" s="96"/>
      <c r="I28" s="178"/>
      <c r="J28" s="11"/>
      <c r="K28" s="269">
        <f t="shared" si="3"/>
        <v>6</v>
      </c>
      <c r="L28" s="270"/>
      <c r="M28" s="45" t="s">
        <v>76</v>
      </c>
      <c r="N28" s="271">
        <f>E19</f>
        <v>0</v>
      </c>
      <c r="O28" s="271">
        <f>G22</f>
        <v>0</v>
      </c>
      <c r="P28" s="48"/>
      <c r="Q28" s="272">
        <f t="shared" si="4"/>
        <v>0</v>
      </c>
      <c r="R28" s="286"/>
      <c r="S28" s="274">
        <f t="shared" si="5"/>
        <v>0</v>
      </c>
      <c r="T28" s="75"/>
    </row>
    <row r="29" spans="1:23" outlineLevel="1" x14ac:dyDescent="0.2">
      <c r="A29" s="2117"/>
      <c r="B29" s="96"/>
      <c r="C29" s="176"/>
      <c r="D29" s="96"/>
      <c r="E29" s="176"/>
      <c r="F29" s="129"/>
      <c r="G29" s="176"/>
      <c r="H29" s="129"/>
      <c r="I29" s="178"/>
      <c r="J29" s="11"/>
      <c r="K29" s="269">
        <f t="shared" si="3"/>
        <v>7</v>
      </c>
      <c r="L29" s="270"/>
      <c r="M29" s="45" t="s">
        <v>77</v>
      </c>
      <c r="N29" s="271">
        <f>G19</f>
        <v>0</v>
      </c>
      <c r="O29" s="271">
        <f>I22</f>
        <v>0</v>
      </c>
      <c r="P29" s="48"/>
      <c r="Q29" s="272">
        <f t="shared" si="4"/>
        <v>0</v>
      </c>
      <c r="R29" s="286"/>
      <c r="S29" s="274">
        <f t="shared" si="5"/>
        <v>0</v>
      </c>
      <c r="T29" s="75"/>
    </row>
    <row r="30" spans="1:23" s="75" customFormat="1" ht="15.75" outlineLevel="1" thickBot="1" x14ac:dyDescent="0.25">
      <c r="A30" s="2118"/>
      <c r="B30" s="166"/>
      <c r="C30" s="177"/>
      <c r="D30" s="166"/>
      <c r="E30" s="177"/>
      <c r="F30" s="166"/>
      <c r="G30" s="177"/>
      <c r="H30" s="169"/>
      <c r="I30" s="179"/>
      <c r="J30" s="184"/>
      <c r="K30" s="287">
        <f t="shared" si="3"/>
        <v>8</v>
      </c>
      <c r="L30" s="288"/>
      <c r="M30" s="310" t="s">
        <v>78</v>
      </c>
      <c r="N30" s="289">
        <f>I19</f>
        <v>0</v>
      </c>
      <c r="O30" s="289">
        <f>C22</f>
        <v>0</v>
      </c>
      <c r="P30" s="290"/>
      <c r="Q30" s="291">
        <f t="shared" si="4"/>
        <v>0</v>
      </c>
      <c r="R30" s="292"/>
      <c r="S30" s="293">
        <f t="shared" si="5"/>
        <v>0</v>
      </c>
    </row>
    <row r="31" spans="1:23" ht="15.75" outlineLevel="1" thickTop="1" x14ac:dyDescent="0.2">
      <c r="K31" s="91"/>
      <c r="L31" s="92"/>
      <c r="M31" s="93"/>
      <c r="N31" s="94"/>
      <c r="O31" s="94"/>
      <c r="P31" s="94"/>
      <c r="Q31" s="94"/>
      <c r="R31" s="94"/>
      <c r="S31" s="95"/>
    </row>
    <row r="32" spans="1:23" x14ac:dyDescent="0.2">
      <c r="A32" s="8"/>
      <c r="B32" s="8"/>
      <c r="D32" s="8"/>
      <c r="F32" s="8"/>
      <c r="H32" s="8"/>
      <c r="L32" s="8"/>
      <c r="W32" s="8"/>
    </row>
    <row r="33" spans="1:58" s="7" customFormat="1" ht="18" x14ac:dyDescent="0.25">
      <c r="A33" s="248" t="s">
        <v>90</v>
      </c>
      <c r="L33" s="61"/>
      <c r="M33" s="61"/>
      <c r="N33" s="61"/>
      <c r="O33" s="61"/>
      <c r="P33" s="61"/>
      <c r="Q33" s="61"/>
      <c r="R33" s="61"/>
      <c r="S33" s="61"/>
      <c r="T33" s="32"/>
      <c r="W33" s="3"/>
    </row>
    <row r="34" spans="1:58" s="7" customFormat="1" ht="18.75" thickBot="1" x14ac:dyDescent="0.3">
      <c r="K34" s="69"/>
      <c r="L34" s="61"/>
      <c r="M34" s="61"/>
      <c r="N34" s="61"/>
      <c r="O34" s="61"/>
      <c r="P34" s="61"/>
      <c r="Q34" s="61"/>
      <c r="R34" s="61"/>
      <c r="S34" s="61"/>
      <c r="T34" s="32"/>
      <c r="W34" s="3"/>
    </row>
    <row r="35" spans="1:58" s="7" customFormat="1" ht="15" customHeight="1" outlineLevel="1" thickTop="1" x14ac:dyDescent="0.2">
      <c r="A35" s="2135" t="s">
        <v>129</v>
      </c>
      <c r="B35" s="2136"/>
      <c r="C35" s="2136"/>
      <c r="D35" s="2136"/>
      <c r="E35" s="2136"/>
      <c r="F35" s="2136"/>
      <c r="G35" s="2136"/>
      <c r="H35" s="2136"/>
      <c r="I35" s="2137"/>
      <c r="J35" s="185"/>
      <c r="K35" s="2106" t="s">
        <v>83</v>
      </c>
      <c r="L35" s="2112" t="s">
        <v>89</v>
      </c>
      <c r="M35" s="2113"/>
      <c r="N35" s="2113"/>
      <c r="O35" s="2113"/>
      <c r="P35" s="2113"/>
      <c r="Q35" s="2113"/>
      <c r="R35" s="2113"/>
      <c r="S35" s="2114" t="s">
        <v>0</v>
      </c>
      <c r="T35" s="32"/>
      <c r="U35" s="116">
        <v>1</v>
      </c>
      <c r="V35" s="117"/>
      <c r="W35" s="152"/>
    </row>
    <row r="36" spans="1:58" ht="15.75" outlineLevel="1" thickBot="1" x14ac:dyDescent="0.25">
      <c r="A36" s="2138">
        <v>1</v>
      </c>
      <c r="B36" s="197" t="s">
        <v>123</v>
      </c>
      <c r="C36" s="143" t="s">
        <v>82</v>
      </c>
      <c r="D36" s="197" t="s">
        <v>124</v>
      </c>
      <c r="E36" s="143" t="s">
        <v>82</v>
      </c>
      <c r="F36" s="197" t="s">
        <v>125</v>
      </c>
      <c r="G36" s="143" t="s">
        <v>82</v>
      </c>
      <c r="H36" s="197" t="s">
        <v>126</v>
      </c>
      <c r="I36" s="216" t="s">
        <v>82</v>
      </c>
      <c r="J36" s="11"/>
      <c r="K36" s="2107"/>
      <c r="L36" s="133" t="s">
        <v>56</v>
      </c>
      <c r="M36" s="134" t="s">
        <v>86</v>
      </c>
      <c r="N36" s="135" t="s">
        <v>1</v>
      </c>
      <c r="O36" s="135" t="s">
        <v>2</v>
      </c>
      <c r="P36" s="136" t="s">
        <v>94</v>
      </c>
      <c r="Q36" s="137" t="s">
        <v>57</v>
      </c>
      <c r="R36" s="138" t="s">
        <v>87</v>
      </c>
      <c r="S36" s="2115"/>
      <c r="U36" s="116">
        <v>2</v>
      </c>
      <c r="V36" s="117"/>
      <c r="W36" s="152"/>
    </row>
    <row r="37" spans="1:58" outlineLevel="1" x14ac:dyDescent="0.2">
      <c r="A37" s="2138"/>
      <c r="B37" s="198">
        <f>$L$37</f>
        <v>0</v>
      </c>
      <c r="C37" s="200"/>
      <c r="D37" s="198">
        <f>$L$39</f>
        <v>0</v>
      </c>
      <c r="E37" s="200"/>
      <c r="F37" s="198">
        <f>$L$41</f>
        <v>0</v>
      </c>
      <c r="G37" s="200"/>
      <c r="H37" s="198">
        <f>$L$43</f>
        <v>0</v>
      </c>
      <c r="I37" s="201"/>
      <c r="J37" s="11"/>
      <c r="K37" s="49">
        <v>1</v>
      </c>
      <c r="L37" s="209"/>
      <c r="M37" s="50" t="s">
        <v>70</v>
      </c>
      <c r="N37" s="57">
        <f>C37</f>
        <v>0</v>
      </c>
      <c r="O37" s="57">
        <f>E42</f>
        <v>0</v>
      </c>
      <c r="P37" s="72"/>
      <c r="Q37" s="84">
        <f t="shared" ref="Q37:Q44" si="6">SUM(N37:P37)-MIN(N37:P37)</f>
        <v>0</v>
      </c>
      <c r="R37" s="204"/>
      <c r="S37" s="186">
        <f t="shared" ref="S37:S44" si="7">(Q37+R37)/2</f>
        <v>0</v>
      </c>
      <c r="U37" s="116">
        <v>3</v>
      </c>
      <c r="V37" s="117"/>
      <c r="W37" s="152"/>
    </row>
    <row r="38" spans="1:58" outlineLevel="1" x14ac:dyDescent="0.2">
      <c r="A38" s="2138"/>
      <c r="B38" s="198">
        <f>$L$38</f>
        <v>0</v>
      </c>
      <c r="C38" s="200"/>
      <c r="D38" s="198">
        <f>$L$40</f>
        <v>0</v>
      </c>
      <c r="E38" s="200"/>
      <c r="F38" s="198">
        <f>$L$42</f>
        <v>0</v>
      </c>
      <c r="G38" s="200"/>
      <c r="H38" s="198">
        <f>$L$44</f>
        <v>0</v>
      </c>
      <c r="I38" s="201"/>
      <c r="J38" s="11"/>
      <c r="K38" s="51">
        <f t="shared" ref="K38:K44" si="8">K37+1</f>
        <v>2</v>
      </c>
      <c r="L38" s="210"/>
      <c r="M38" s="52" t="s">
        <v>75</v>
      </c>
      <c r="N38" s="58">
        <f>C38</f>
        <v>0</v>
      </c>
      <c r="O38" s="58">
        <f>G41</f>
        <v>0</v>
      </c>
      <c r="P38" s="85"/>
      <c r="Q38" s="53">
        <f t="shared" si="6"/>
        <v>0</v>
      </c>
      <c r="R38" s="205"/>
      <c r="S38" s="187">
        <f t="shared" si="7"/>
        <v>0</v>
      </c>
      <c r="U38" s="116">
        <v>4</v>
      </c>
      <c r="V38" s="117"/>
      <c r="W38" s="152"/>
    </row>
    <row r="39" spans="1:58" outlineLevel="1" x14ac:dyDescent="0.2">
      <c r="A39" s="252"/>
      <c r="B39" s="253"/>
      <c r="C39" s="253"/>
      <c r="D39" s="253"/>
      <c r="E39" s="253"/>
      <c r="F39" s="253"/>
      <c r="G39" s="253"/>
      <c r="H39" s="253"/>
      <c r="I39" s="254"/>
      <c r="J39" s="11"/>
      <c r="K39" s="51">
        <f t="shared" si="8"/>
        <v>3</v>
      </c>
      <c r="L39" s="210"/>
      <c r="M39" s="52" t="s">
        <v>72</v>
      </c>
      <c r="N39" s="58">
        <f>E37</f>
        <v>0</v>
      </c>
      <c r="O39" s="58">
        <f>G42</f>
        <v>0</v>
      </c>
      <c r="P39" s="85"/>
      <c r="Q39" s="53">
        <f t="shared" si="6"/>
        <v>0</v>
      </c>
      <c r="R39" s="205"/>
      <c r="S39" s="187">
        <f t="shared" si="7"/>
        <v>0</v>
      </c>
      <c r="U39" s="116">
        <v>5</v>
      </c>
      <c r="V39" s="117"/>
      <c r="W39" s="152"/>
    </row>
    <row r="40" spans="1:58" outlineLevel="1" x14ac:dyDescent="0.2">
      <c r="A40" s="2138">
        <v>2</v>
      </c>
      <c r="B40" s="197" t="s">
        <v>123</v>
      </c>
      <c r="C40" s="217" t="s">
        <v>82</v>
      </c>
      <c r="D40" s="197" t="s">
        <v>124</v>
      </c>
      <c r="E40" s="143" t="s">
        <v>82</v>
      </c>
      <c r="F40" s="197" t="s">
        <v>125</v>
      </c>
      <c r="G40" s="143" t="s">
        <v>82</v>
      </c>
      <c r="H40" s="197" t="s">
        <v>126</v>
      </c>
      <c r="I40" s="216" t="s">
        <v>82</v>
      </c>
      <c r="J40" s="11"/>
      <c r="K40" s="51">
        <f t="shared" si="8"/>
        <v>4</v>
      </c>
      <c r="L40" s="210"/>
      <c r="M40" s="52" t="s">
        <v>76</v>
      </c>
      <c r="N40" s="58">
        <f>E38</f>
        <v>0</v>
      </c>
      <c r="O40" s="58">
        <f>I41</f>
        <v>0</v>
      </c>
      <c r="P40" s="85"/>
      <c r="Q40" s="53">
        <f t="shared" si="6"/>
        <v>0</v>
      </c>
      <c r="R40" s="206"/>
      <c r="S40" s="187">
        <f t="shared" si="7"/>
        <v>0</v>
      </c>
      <c r="U40" s="116">
        <v>6</v>
      </c>
      <c r="V40" s="117"/>
      <c r="W40" s="152"/>
    </row>
    <row r="41" spans="1:58" outlineLevel="1" x14ac:dyDescent="0.2">
      <c r="A41" s="2138"/>
      <c r="B41" s="198">
        <f>$L$42</f>
        <v>0</v>
      </c>
      <c r="C41" s="200"/>
      <c r="D41" s="198">
        <f>$L$44</f>
        <v>0</v>
      </c>
      <c r="E41" s="200"/>
      <c r="F41" s="198">
        <f>$L$38</f>
        <v>0</v>
      </c>
      <c r="G41" s="200"/>
      <c r="H41" s="198">
        <f>$L$40</f>
        <v>0</v>
      </c>
      <c r="I41" s="201"/>
      <c r="J41" s="11"/>
      <c r="K41" s="51">
        <f t="shared" si="8"/>
        <v>5</v>
      </c>
      <c r="L41" s="210"/>
      <c r="M41" s="52" t="s">
        <v>73</v>
      </c>
      <c r="N41" s="58">
        <f>G37</f>
        <v>0</v>
      </c>
      <c r="O41" s="58">
        <f>I42</f>
        <v>0</v>
      </c>
      <c r="P41" s="85"/>
      <c r="Q41" s="53">
        <f t="shared" si="6"/>
        <v>0</v>
      </c>
      <c r="R41" s="206"/>
      <c r="S41" s="187">
        <f t="shared" si="7"/>
        <v>0</v>
      </c>
      <c r="U41" s="116">
        <v>7</v>
      </c>
      <c r="V41" s="117"/>
      <c r="W41" s="152"/>
    </row>
    <row r="42" spans="1:58" ht="15.75" outlineLevel="1" thickBot="1" x14ac:dyDescent="0.25">
      <c r="A42" s="2144"/>
      <c r="B42" s="199">
        <f>$L$43</f>
        <v>0</v>
      </c>
      <c r="C42" s="202"/>
      <c r="D42" s="199">
        <f>$L$37</f>
        <v>0</v>
      </c>
      <c r="E42" s="202"/>
      <c r="F42" s="199">
        <f>$L$39</f>
        <v>0</v>
      </c>
      <c r="G42" s="202"/>
      <c r="H42" s="199">
        <f>$L$41</f>
        <v>0</v>
      </c>
      <c r="I42" s="203"/>
      <c r="J42" s="11"/>
      <c r="K42" s="51">
        <f t="shared" si="8"/>
        <v>6</v>
      </c>
      <c r="L42" s="210"/>
      <c r="M42" s="52" t="s">
        <v>77</v>
      </c>
      <c r="N42" s="58">
        <f>G38</f>
        <v>0</v>
      </c>
      <c r="O42" s="58">
        <f>C41</f>
        <v>0</v>
      </c>
      <c r="P42" s="85"/>
      <c r="Q42" s="53">
        <f t="shared" si="6"/>
        <v>0</v>
      </c>
      <c r="R42" s="206"/>
      <c r="S42" s="187">
        <f t="shared" si="7"/>
        <v>0</v>
      </c>
      <c r="U42" s="116">
        <v>8</v>
      </c>
      <c r="V42" s="117"/>
      <c r="W42" s="152"/>
    </row>
    <row r="43" spans="1:58" ht="16.5" outlineLevel="1" thickTop="1" thickBot="1" x14ac:dyDescent="0.25">
      <c r="A43" s="188"/>
      <c r="B43" s="11"/>
      <c r="C43" s="11"/>
      <c r="D43" s="11"/>
      <c r="E43" s="11"/>
      <c r="F43" s="11"/>
      <c r="G43" s="11"/>
      <c r="H43" s="11"/>
      <c r="I43" s="11"/>
      <c r="J43" s="11"/>
      <c r="K43" s="51">
        <f t="shared" si="8"/>
        <v>7</v>
      </c>
      <c r="L43" s="210"/>
      <c r="M43" s="52" t="s">
        <v>74</v>
      </c>
      <c r="N43" s="58">
        <f>I37</f>
        <v>0</v>
      </c>
      <c r="O43" s="58">
        <f>C42</f>
        <v>0</v>
      </c>
      <c r="P43" s="85"/>
      <c r="Q43" s="53">
        <f t="shared" si="6"/>
        <v>0</v>
      </c>
      <c r="R43" s="206"/>
      <c r="S43" s="187">
        <f t="shared" si="7"/>
        <v>0</v>
      </c>
      <c r="T43" s="67"/>
      <c r="U43" s="76">
        <v>9</v>
      </c>
      <c r="V43" s="82"/>
      <c r="W43" s="103"/>
    </row>
    <row r="44" spans="1:58" s="67" customFormat="1" ht="15" customHeight="1" outlineLevel="1" thickTop="1" thickBot="1" x14ac:dyDescent="0.25">
      <c r="A44" s="2135" t="s">
        <v>130</v>
      </c>
      <c r="B44" s="2136"/>
      <c r="C44" s="2136"/>
      <c r="D44" s="2136"/>
      <c r="E44" s="2136"/>
      <c r="F44" s="2136"/>
      <c r="G44" s="2136"/>
      <c r="H44" s="2136"/>
      <c r="I44" s="2137"/>
      <c r="K44" s="54">
        <f t="shared" si="8"/>
        <v>8</v>
      </c>
      <c r="L44" s="211"/>
      <c r="M44" s="56" t="s">
        <v>78</v>
      </c>
      <c r="N44" s="59">
        <f>I38</f>
        <v>0</v>
      </c>
      <c r="O44" s="59">
        <f>E41</f>
        <v>0</v>
      </c>
      <c r="P44" s="71"/>
      <c r="Q44" s="102">
        <f t="shared" si="6"/>
        <v>0</v>
      </c>
      <c r="R44" s="208"/>
      <c r="S44" s="189">
        <f t="shared" si="7"/>
        <v>0</v>
      </c>
      <c r="T44" s="12"/>
      <c r="U44" s="76">
        <v>10</v>
      </c>
      <c r="V44" s="82"/>
      <c r="W44" s="103"/>
      <c r="Y44" s="8"/>
      <c r="Z44" s="8"/>
      <c r="AA44" s="8"/>
    </row>
    <row r="45" spans="1:58" s="12" customFormat="1" ht="15.75" outlineLevel="1" thickBot="1" x14ac:dyDescent="0.25">
      <c r="A45" s="2138">
        <v>1</v>
      </c>
      <c r="B45" s="197" t="s">
        <v>123</v>
      </c>
      <c r="C45" s="143" t="s">
        <v>82</v>
      </c>
      <c r="D45" s="197" t="s">
        <v>124</v>
      </c>
      <c r="E45" s="143" t="s">
        <v>82</v>
      </c>
      <c r="F45" s="197" t="s">
        <v>125</v>
      </c>
      <c r="G45" s="143" t="s">
        <v>82</v>
      </c>
      <c r="H45" s="197" t="s">
        <v>126</v>
      </c>
      <c r="I45" s="222" t="s">
        <v>82</v>
      </c>
      <c r="U45" s="76">
        <v>11</v>
      </c>
      <c r="V45" s="82"/>
      <c r="W45" s="103"/>
      <c r="Y45" s="8"/>
      <c r="Z45" s="8"/>
      <c r="AA45" s="8"/>
    </row>
    <row r="46" spans="1:58" s="11" customFormat="1" outlineLevel="1" x14ac:dyDescent="0.2">
      <c r="A46" s="2138"/>
      <c r="B46" s="198">
        <f>$L$48</f>
        <v>0</v>
      </c>
      <c r="C46" s="200"/>
      <c r="D46" s="198">
        <f>$L$50</f>
        <v>0</v>
      </c>
      <c r="E46" s="200"/>
      <c r="F46" s="198">
        <f>$L$52</f>
        <v>0</v>
      </c>
      <c r="G46" s="200"/>
      <c r="H46" s="198">
        <f>$L$54</f>
        <v>0</v>
      </c>
      <c r="I46" s="201"/>
      <c r="K46" s="2108" t="s">
        <v>83</v>
      </c>
      <c r="L46" s="2110" t="s">
        <v>92</v>
      </c>
      <c r="M46" s="2111"/>
      <c r="N46" s="2111"/>
      <c r="O46" s="2111"/>
      <c r="P46" s="2111"/>
      <c r="Q46" s="2111"/>
      <c r="R46" s="2111"/>
      <c r="S46" s="2122" t="s">
        <v>0</v>
      </c>
      <c r="U46" s="76">
        <v>12</v>
      </c>
      <c r="V46" s="82"/>
      <c r="W46" s="103"/>
      <c r="Y46" s="8"/>
      <c r="Z46" s="8"/>
      <c r="AA46" s="8"/>
    </row>
    <row r="47" spans="1:58" s="66" customFormat="1" ht="15.75" outlineLevel="1" thickBot="1" x14ac:dyDescent="0.25">
      <c r="A47" s="2138"/>
      <c r="B47" s="198">
        <f>$L$49</f>
        <v>0</v>
      </c>
      <c r="C47" s="200"/>
      <c r="D47" s="198">
        <f>$L$51</f>
        <v>0</v>
      </c>
      <c r="E47" s="200"/>
      <c r="F47" s="198">
        <f>$L$53</f>
        <v>0</v>
      </c>
      <c r="G47" s="200"/>
      <c r="H47" s="198">
        <f>$L$55</f>
        <v>0</v>
      </c>
      <c r="I47" s="201"/>
      <c r="J47" s="11"/>
      <c r="K47" s="2107"/>
      <c r="L47" s="133" t="s">
        <v>56</v>
      </c>
      <c r="M47" s="134" t="s">
        <v>86</v>
      </c>
      <c r="N47" s="135" t="s">
        <v>1</v>
      </c>
      <c r="O47" s="135" t="s">
        <v>2</v>
      </c>
      <c r="P47" s="136" t="s">
        <v>94</v>
      </c>
      <c r="Q47" s="137" t="s">
        <v>57</v>
      </c>
      <c r="R47" s="138" t="s">
        <v>87</v>
      </c>
      <c r="S47" s="2115"/>
      <c r="U47" s="76">
        <v>13</v>
      </c>
      <c r="V47" s="82"/>
      <c r="W47" s="103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11"/>
      <c r="AU47" s="11"/>
      <c r="AV47" s="11"/>
      <c r="AW47" s="11"/>
      <c r="AX47" s="11"/>
      <c r="AY47" s="11"/>
      <c r="AZ47" s="11"/>
      <c r="BA47" s="11"/>
      <c r="BB47" s="11"/>
      <c r="BC47" s="11"/>
      <c r="BD47" s="11"/>
      <c r="BE47" s="11"/>
      <c r="BF47" s="11"/>
    </row>
    <row r="48" spans="1:58" s="66" customFormat="1" outlineLevel="1" x14ac:dyDescent="0.2">
      <c r="A48" s="252"/>
      <c r="B48" s="253"/>
      <c r="C48" s="253"/>
      <c r="D48" s="253"/>
      <c r="E48" s="253"/>
      <c r="F48" s="253"/>
      <c r="G48" s="253"/>
      <c r="H48" s="253"/>
      <c r="I48" s="254"/>
      <c r="J48" s="11"/>
      <c r="K48" s="49">
        <f>K44+1</f>
        <v>9</v>
      </c>
      <c r="L48" s="209"/>
      <c r="M48" s="50" t="s">
        <v>70</v>
      </c>
      <c r="N48" s="57">
        <f>C46</f>
        <v>0</v>
      </c>
      <c r="O48" s="57">
        <f>E51</f>
        <v>0</v>
      </c>
      <c r="P48" s="72"/>
      <c r="Q48" s="84">
        <f t="shared" ref="Q48:Q55" si="9">SUM(N48:P48)-MIN(N48:P48)</f>
        <v>0</v>
      </c>
      <c r="R48" s="204"/>
      <c r="S48" s="186">
        <f t="shared" ref="S48:S55" si="10">(Q48+R48)/2</f>
        <v>0</v>
      </c>
      <c r="U48" s="76">
        <v>14</v>
      </c>
      <c r="V48" s="82"/>
      <c r="W48" s="103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11"/>
      <c r="AM48" s="11"/>
      <c r="AN48" s="11"/>
      <c r="AO48" s="11"/>
      <c r="AP48" s="11"/>
      <c r="AQ48" s="11"/>
      <c r="AR48" s="11"/>
      <c r="AS48" s="11"/>
      <c r="AT48" s="11"/>
      <c r="AU48" s="11"/>
      <c r="AV48" s="11"/>
      <c r="AW48" s="11"/>
      <c r="AX48" s="11"/>
      <c r="AY48" s="11"/>
      <c r="AZ48" s="11"/>
      <c r="BA48" s="11"/>
      <c r="BB48" s="11"/>
      <c r="BC48" s="11"/>
      <c r="BD48" s="11"/>
      <c r="BE48" s="11"/>
      <c r="BF48" s="11"/>
    </row>
    <row r="49" spans="1:58" s="66" customFormat="1" outlineLevel="1" x14ac:dyDescent="0.2">
      <c r="A49" s="2129">
        <v>2</v>
      </c>
      <c r="B49" s="197" t="s">
        <v>123</v>
      </c>
      <c r="C49" s="143" t="s">
        <v>82</v>
      </c>
      <c r="D49" s="197" t="s">
        <v>124</v>
      </c>
      <c r="E49" s="143" t="s">
        <v>82</v>
      </c>
      <c r="F49" s="197" t="s">
        <v>125</v>
      </c>
      <c r="G49" s="143" t="s">
        <v>82</v>
      </c>
      <c r="H49" s="197" t="s">
        <v>126</v>
      </c>
      <c r="I49" s="216" t="s">
        <v>82</v>
      </c>
      <c r="J49" s="11"/>
      <c r="K49" s="51">
        <f t="shared" ref="K49:K55" si="11">K48+1</f>
        <v>10</v>
      </c>
      <c r="L49" s="210"/>
      <c r="M49" s="52" t="s">
        <v>75</v>
      </c>
      <c r="N49" s="58">
        <f>C47</f>
        <v>0</v>
      </c>
      <c r="O49" s="58">
        <f>G50</f>
        <v>0</v>
      </c>
      <c r="P49" s="85"/>
      <c r="Q49" s="53">
        <f t="shared" si="9"/>
        <v>0</v>
      </c>
      <c r="R49" s="205"/>
      <c r="S49" s="187">
        <f t="shared" si="10"/>
        <v>0</v>
      </c>
      <c r="U49" s="76">
        <v>15</v>
      </c>
      <c r="V49" s="82"/>
      <c r="W49" s="103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11"/>
      <c r="AM49" s="11"/>
      <c r="AN49" s="11"/>
      <c r="AO49" s="11"/>
      <c r="AP49" s="11"/>
      <c r="AQ49" s="11"/>
      <c r="AR49" s="11"/>
      <c r="AS49" s="11"/>
      <c r="AT49" s="11"/>
      <c r="AU49" s="11"/>
      <c r="AV49" s="11"/>
      <c r="AW49" s="11"/>
      <c r="AX49" s="11"/>
      <c r="AY49" s="11"/>
      <c r="AZ49" s="11"/>
      <c r="BA49" s="11"/>
      <c r="BB49" s="11"/>
      <c r="BC49" s="11"/>
      <c r="BD49" s="11"/>
      <c r="BE49" s="11"/>
      <c r="BF49" s="11"/>
    </row>
    <row r="50" spans="1:58" s="66" customFormat="1" outlineLevel="1" x14ac:dyDescent="0.2">
      <c r="A50" s="2129"/>
      <c r="B50" s="198">
        <f>$L$53</f>
        <v>0</v>
      </c>
      <c r="C50" s="200"/>
      <c r="D50" s="198">
        <f>$L$55</f>
        <v>0</v>
      </c>
      <c r="E50" s="200"/>
      <c r="F50" s="198">
        <f>$L$49</f>
        <v>0</v>
      </c>
      <c r="G50" s="200"/>
      <c r="H50" s="198">
        <f>$L$51</f>
        <v>0</v>
      </c>
      <c r="I50" s="201"/>
      <c r="J50" s="11"/>
      <c r="K50" s="51">
        <f t="shared" si="11"/>
        <v>11</v>
      </c>
      <c r="L50" s="210"/>
      <c r="M50" s="52" t="s">
        <v>72</v>
      </c>
      <c r="N50" s="58">
        <f>E46</f>
        <v>0</v>
      </c>
      <c r="O50" s="58">
        <f>G51</f>
        <v>0</v>
      </c>
      <c r="P50" s="85"/>
      <c r="Q50" s="58">
        <f>SUM(N50:P50)-MIN(N50:P50)</f>
        <v>0</v>
      </c>
      <c r="R50" s="205"/>
      <c r="S50" s="187">
        <f t="shared" si="10"/>
        <v>0</v>
      </c>
      <c r="U50" s="76">
        <v>16</v>
      </c>
      <c r="V50" s="82"/>
      <c r="W50" s="103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</row>
    <row r="51" spans="1:58" s="66" customFormat="1" ht="15" customHeight="1" outlineLevel="1" thickBot="1" x14ac:dyDescent="0.25">
      <c r="A51" s="2130"/>
      <c r="B51" s="199">
        <f>$L$54</f>
        <v>0</v>
      </c>
      <c r="C51" s="202"/>
      <c r="D51" s="199">
        <f>$L$48</f>
        <v>0</v>
      </c>
      <c r="E51" s="202"/>
      <c r="F51" s="199">
        <f>$L$50</f>
        <v>0</v>
      </c>
      <c r="G51" s="202"/>
      <c r="H51" s="199">
        <f>$L$52</f>
        <v>0</v>
      </c>
      <c r="I51" s="203"/>
      <c r="J51" s="11"/>
      <c r="K51" s="51">
        <f t="shared" si="11"/>
        <v>12</v>
      </c>
      <c r="L51" s="210"/>
      <c r="M51" s="52" t="s">
        <v>76</v>
      </c>
      <c r="N51" s="58">
        <f>E47</f>
        <v>0</v>
      </c>
      <c r="O51" s="58">
        <f>I50</f>
        <v>0</v>
      </c>
      <c r="P51" s="85"/>
      <c r="Q51" s="53">
        <f t="shared" si="9"/>
        <v>0</v>
      </c>
      <c r="R51" s="206"/>
      <c r="S51" s="187">
        <f t="shared" si="10"/>
        <v>0</v>
      </c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</row>
    <row r="52" spans="1:58" s="11" customFormat="1" ht="16.5" outlineLevel="1" thickTop="1" thickBot="1" x14ac:dyDescent="0.25">
      <c r="A52" s="188"/>
      <c r="K52" s="51">
        <f t="shared" si="11"/>
        <v>13</v>
      </c>
      <c r="L52" s="210"/>
      <c r="M52" s="52" t="s">
        <v>73</v>
      </c>
      <c r="N52" s="58">
        <f>G46</f>
        <v>0</v>
      </c>
      <c r="O52" s="58">
        <f>I51</f>
        <v>0</v>
      </c>
      <c r="P52" s="85"/>
      <c r="Q52" s="53">
        <f t="shared" si="9"/>
        <v>0</v>
      </c>
      <c r="R52" s="206"/>
      <c r="S52" s="187">
        <f t="shared" si="10"/>
        <v>0</v>
      </c>
    </row>
    <row r="53" spans="1:58" ht="15.75" outlineLevel="1" thickTop="1" x14ac:dyDescent="0.2">
      <c r="A53" s="2145" t="s">
        <v>132</v>
      </c>
      <c r="B53" s="2146"/>
      <c r="C53" s="2146"/>
      <c r="D53" s="2146"/>
      <c r="E53" s="2146"/>
      <c r="F53" s="2146"/>
      <c r="G53" s="2146"/>
      <c r="H53" s="2146"/>
      <c r="I53" s="2147"/>
      <c r="J53" s="12"/>
      <c r="K53" s="51">
        <f t="shared" si="11"/>
        <v>14</v>
      </c>
      <c r="L53" s="210"/>
      <c r="M53" s="52" t="s">
        <v>77</v>
      </c>
      <c r="N53" s="58">
        <f>G47</f>
        <v>0</v>
      </c>
      <c r="O53" s="58">
        <f>C50</f>
        <v>0</v>
      </c>
      <c r="P53" s="85"/>
      <c r="Q53" s="53">
        <f t="shared" si="9"/>
        <v>0</v>
      </c>
      <c r="R53" s="206"/>
      <c r="S53" s="187">
        <f t="shared" si="10"/>
        <v>0</v>
      </c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</row>
    <row r="54" spans="1:58" s="7" customFormat="1" outlineLevel="1" x14ac:dyDescent="0.2">
      <c r="A54" s="2138">
        <v>1</v>
      </c>
      <c r="B54" s="213">
        <v>1</v>
      </c>
      <c r="C54" s="214" t="s">
        <v>82</v>
      </c>
      <c r="D54" s="213">
        <v>2</v>
      </c>
      <c r="E54" s="214" t="s">
        <v>82</v>
      </c>
      <c r="F54" s="213">
        <v>3</v>
      </c>
      <c r="G54" s="214" t="s">
        <v>82</v>
      </c>
      <c r="H54" s="213">
        <v>4</v>
      </c>
      <c r="I54" s="215" t="s">
        <v>82</v>
      </c>
      <c r="J54" s="12"/>
      <c r="K54" s="51">
        <f t="shared" si="11"/>
        <v>15</v>
      </c>
      <c r="L54" s="210"/>
      <c r="M54" s="52" t="s">
        <v>74</v>
      </c>
      <c r="N54" s="58">
        <f>I46</f>
        <v>0</v>
      </c>
      <c r="O54" s="58">
        <f>C51</f>
        <v>0</v>
      </c>
      <c r="P54" s="85"/>
      <c r="Q54" s="53">
        <f t="shared" si="9"/>
        <v>0</v>
      </c>
      <c r="R54" s="206"/>
      <c r="S54" s="187">
        <f t="shared" si="10"/>
        <v>0</v>
      </c>
    </row>
    <row r="55" spans="1:58" s="7" customFormat="1" ht="15.75" outlineLevel="1" thickBot="1" x14ac:dyDescent="0.25">
      <c r="A55" s="2138"/>
      <c r="B55" s="198"/>
      <c r="C55" s="220"/>
      <c r="D55" s="198"/>
      <c r="E55" s="220"/>
      <c r="F55" s="198"/>
      <c r="G55" s="220"/>
      <c r="H55" s="198"/>
      <c r="I55" s="218"/>
      <c r="J55" s="12"/>
      <c r="K55" s="191">
        <f t="shared" si="11"/>
        <v>16</v>
      </c>
      <c r="L55" s="212"/>
      <c r="M55" s="192" t="s">
        <v>78</v>
      </c>
      <c r="N55" s="193">
        <f>I47</f>
        <v>0</v>
      </c>
      <c r="O55" s="193">
        <f>E50</f>
        <v>0</v>
      </c>
      <c r="P55" s="194"/>
      <c r="Q55" s="195">
        <f t="shared" si="9"/>
        <v>0</v>
      </c>
      <c r="R55" s="207"/>
      <c r="S55" s="196">
        <f t="shared" si="10"/>
        <v>0</v>
      </c>
    </row>
    <row r="56" spans="1:58" s="13" customFormat="1" ht="15.75" outlineLevel="1" thickTop="1" x14ac:dyDescent="0.2">
      <c r="A56" s="2138"/>
      <c r="B56" s="198"/>
      <c r="C56" s="220"/>
      <c r="D56" s="198"/>
      <c r="E56" s="220"/>
      <c r="F56" s="198"/>
      <c r="G56" s="220"/>
      <c r="H56" s="198"/>
      <c r="I56" s="218"/>
      <c r="J56" s="190"/>
    </row>
    <row r="57" spans="1:58" s="13" customFormat="1" ht="15.75" outlineLevel="1" thickBot="1" x14ac:dyDescent="0.25">
      <c r="A57" s="2144"/>
      <c r="B57" s="199"/>
      <c r="C57" s="221"/>
      <c r="D57" s="199"/>
      <c r="E57" s="221"/>
      <c r="F57" s="199"/>
      <c r="G57" s="221"/>
      <c r="H57" s="199"/>
      <c r="I57" s="219"/>
    </row>
    <row r="58" spans="1:58" s="13" customFormat="1" ht="15.75" outlineLevel="1" thickTop="1" x14ac:dyDescent="0.2">
      <c r="K58" s="73"/>
      <c r="L58" s="63"/>
      <c r="M58" s="62"/>
      <c r="N58" s="62"/>
      <c r="O58" s="62"/>
      <c r="P58" s="62"/>
      <c r="Q58" s="62"/>
      <c r="R58" s="64"/>
      <c r="S58" s="64"/>
      <c r="T58" s="14"/>
      <c r="U58" s="27"/>
    </row>
    <row r="59" spans="1:58" s="7" customFormat="1" ht="18" x14ac:dyDescent="0.25">
      <c r="A59" s="250" t="s">
        <v>91</v>
      </c>
      <c r="J59" s="13"/>
      <c r="L59" s="61"/>
      <c r="M59" s="61"/>
      <c r="N59" s="61"/>
      <c r="O59" s="61"/>
      <c r="P59" s="61"/>
      <c r="Q59" s="61"/>
      <c r="R59" s="61"/>
      <c r="S59" s="61"/>
      <c r="T59" s="32"/>
      <c r="W59" s="3"/>
    </row>
    <row r="60" spans="1:58" ht="15.75" thickBot="1" x14ac:dyDescent="0.25">
      <c r="A60" s="8"/>
      <c r="B60" s="8"/>
      <c r="D60" s="8"/>
      <c r="F60" s="8"/>
      <c r="H60" s="8"/>
      <c r="J60" s="13"/>
      <c r="T60" s="79"/>
    </row>
    <row r="61" spans="1:58" ht="15.75" outlineLevel="1" thickTop="1" x14ac:dyDescent="0.2">
      <c r="A61" s="2154" t="s">
        <v>133</v>
      </c>
      <c r="B61" s="2155"/>
      <c r="C61" s="2155"/>
      <c r="D61" s="2155"/>
      <c r="E61" s="2155"/>
      <c r="F61" s="2155"/>
      <c r="G61" s="2155"/>
      <c r="H61" s="2155"/>
      <c r="I61" s="2156"/>
      <c r="J61" s="223"/>
      <c r="K61" s="2109" t="s">
        <v>83</v>
      </c>
      <c r="L61" s="2153" t="s">
        <v>84</v>
      </c>
      <c r="M61" s="2153"/>
      <c r="N61" s="2153"/>
      <c r="O61" s="2153"/>
      <c r="P61" s="2153"/>
      <c r="Q61" s="2153"/>
      <c r="R61" s="2153"/>
      <c r="S61" s="2104" t="s">
        <v>0</v>
      </c>
      <c r="V61" s="8" t="s">
        <v>118</v>
      </c>
      <c r="W61" s="4" t="s">
        <v>52</v>
      </c>
    </row>
    <row r="62" spans="1:58" ht="15.75" outlineLevel="1" thickBot="1" x14ac:dyDescent="0.25">
      <c r="A62" s="2142">
        <v>1</v>
      </c>
      <c r="B62" s="241" t="s">
        <v>123</v>
      </c>
      <c r="C62" s="144" t="s">
        <v>82</v>
      </c>
      <c r="D62" s="241" t="s">
        <v>124</v>
      </c>
      <c r="E62" s="144" t="s">
        <v>82</v>
      </c>
      <c r="F62" s="241" t="s">
        <v>125</v>
      </c>
      <c r="G62" s="144" t="s">
        <v>82</v>
      </c>
      <c r="H62" s="241" t="s">
        <v>126</v>
      </c>
      <c r="I62" s="243" t="s">
        <v>82</v>
      </c>
      <c r="J62" s="190"/>
      <c r="K62" s="2107"/>
      <c r="L62" s="86" t="s">
        <v>56</v>
      </c>
      <c r="M62" s="87" t="s">
        <v>55</v>
      </c>
      <c r="N62" s="87" t="s">
        <v>1</v>
      </c>
      <c r="O62" s="87" t="s">
        <v>2</v>
      </c>
      <c r="P62" s="87" t="s">
        <v>3</v>
      </c>
      <c r="Q62" s="87" t="s">
        <v>6</v>
      </c>
      <c r="R62" s="126" t="s">
        <v>57</v>
      </c>
      <c r="S62" s="2105"/>
      <c r="U62" s="148">
        <v>1</v>
      </c>
      <c r="V62" s="149"/>
      <c r="W62" s="150"/>
    </row>
    <row r="63" spans="1:58" s="83" customFormat="1" outlineLevel="1" x14ac:dyDescent="0.2">
      <c r="A63" s="2142"/>
      <c r="B63" s="198">
        <f>$L$63</f>
        <v>0</v>
      </c>
      <c r="C63" s="242"/>
      <c r="D63" s="198">
        <f>$L$65</f>
        <v>0</v>
      </c>
      <c r="E63" s="242"/>
      <c r="F63" s="198">
        <f>$L$67</f>
        <v>0</v>
      </c>
      <c r="G63" s="242"/>
      <c r="H63" s="198">
        <f>$L$69</f>
        <v>0</v>
      </c>
      <c r="I63" s="244"/>
      <c r="J63" s="224"/>
      <c r="K63" s="49">
        <f>1</f>
        <v>1</v>
      </c>
      <c r="L63" s="238"/>
      <c r="M63" s="234" t="s">
        <v>70</v>
      </c>
      <c r="N63" s="139">
        <f>C63</f>
        <v>0</v>
      </c>
      <c r="O63" s="139">
        <f>I68</f>
        <v>0</v>
      </c>
      <c r="P63" s="139">
        <f>G71</f>
        <v>0</v>
      </c>
      <c r="Q63" s="139">
        <f>E76</f>
        <v>0</v>
      </c>
      <c r="R63" s="139">
        <f t="shared" ref="R63:R70" si="12">SUM(N63:Q63)</f>
        <v>0</v>
      </c>
      <c r="S63" s="235">
        <f t="shared" ref="S63:S70" si="13">R63/4</f>
        <v>0</v>
      </c>
      <c r="U63" s="151">
        <v>2</v>
      </c>
      <c r="V63" s="149"/>
      <c r="W63" s="150"/>
    </row>
    <row r="64" spans="1:58" s="83" customFormat="1" outlineLevel="1" x14ac:dyDescent="0.2">
      <c r="A64" s="2142"/>
      <c r="B64" s="198">
        <f>$L$64</f>
        <v>0</v>
      </c>
      <c r="C64" s="242"/>
      <c r="D64" s="198">
        <f>$L$66</f>
        <v>0</v>
      </c>
      <c r="E64" s="242"/>
      <c r="F64" s="198">
        <f>$L$68</f>
        <v>0</v>
      </c>
      <c r="G64" s="242"/>
      <c r="H64" s="198">
        <f>$L$70</f>
        <v>0</v>
      </c>
      <c r="I64" s="244"/>
      <c r="J64" s="224"/>
      <c r="K64" s="51">
        <f t="shared" ref="K64:K70" si="14">K63+1</f>
        <v>2</v>
      </c>
      <c r="L64" s="239"/>
      <c r="M64" s="35" t="s">
        <v>75</v>
      </c>
      <c r="N64" s="36">
        <f>C64</f>
        <v>0</v>
      </c>
      <c r="O64" s="36">
        <f>E67</f>
        <v>0</v>
      </c>
      <c r="P64" s="36">
        <f>I72</f>
        <v>0</v>
      </c>
      <c r="Q64" s="36">
        <f>G75</f>
        <v>0</v>
      </c>
      <c r="R64" s="36">
        <f t="shared" si="12"/>
        <v>0</v>
      </c>
      <c r="S64" s="236">
        <f t="shared" si="13"/>
        <v>0</v>
      </c>
      <c r="U64" s="151">
        <v>3</v>
      </c>
      <c r="V64" s="149"/>
      <c r="W64" s="150"/>
    </row>
    <row r="65" spans="1:23" s="83" customFormat="1" outlineLevel="1" x14ac:dyDescent="0.2">
      <c r="A65" s="259"/>
      <c r="B65" s="260"/>
      <c r="C65" s="261"/>
      <c r="D65" s="260"/>
      <c r="E65" s="261"/>
      <c r="F65" s="260"/>
      <c r="G65" s="261"/>
      <c r="H65" s="260"/>
      <c r="I65" s="262"/>
      <c r="J65" s="224"/>
      <c r="K65" s="51">
        <f t="shared" si="14"/>
        <v>3</v>
      </c>
      <c r="L65" s="239"/>
      <c r="M65" s="35" t="s">
        <v>72</v>
      </c>
      <c r="N65" s="36">
        <f>E63</f>
        <v>0</v>
      </c>
      <c r="O65" s="36">
        <f>C68</f>
        <v>0</v>
      </c>
      <c r="P65" s="36">
        <f>I71</f>
        <v>0</v>
      </c>
      <c r="Q65" s="36">
        <f>G76</f>
        <v>0</v>
      </c>
      <c r="R65" s="36">
        <f t="shared" si="12"/>
        <v>0</v>
      </c>
      <c r="S65" s="236">
        <f t="shared" si="13"/>
        <v>0</v>
      </c>
      <c r="U65" s="74">
        <v>4</v>
      </c>
      <c r="V65" s="60"/>
      <c r="W65" s="125"/>
    </row>
    <row r="66" spans="1:23" s="83" customFormat="1" outlineLevel="1" x14ac:dyDescent="0.2">
      <c r="A66" s="2142">
        <v>2</v>
      </c>
      <c r="B66" s="241" t="s">
        <v>123</v>
      </c>
      <c r="C66" s="144" t="s">
        <v>82</v>
      </c>
      <c r="D66" s="241" t="s">
        <v>124</v>
      </c>
      <c r="E66" s="144" t="s">
        <v>82</v>
      </c>
      <c r="F66" s="241" t="s">
        <v>125</v>
      </c>
      <c r="G66" s="144" t="s">
        <v>82</v>
      </c>
      <c r="H66" s="241" t="s">
        <v>126</v>
      </c>
      <c r="I66" s="243" t="s">
        <v>82</v>
      </c>
      <c r="J66" s="224"/>
      <c r="K66" s="51">
        <f t="shared" si="14"/>
        <v>4</v>
      </c>
      <c r="L66" s="239"/>
      <c r="M66" s="35" t="s">
        <v>76</v>
      </c>
      <c r="N66" s="36">
        <f>E64</f>
        <v>0</v>
      </c>
      <c r="O66" s="36">
        <f>G67</f>
        <v>0</v>
      </c>
      <c r="P66" s="36">
        <f>C72</f>
        <v>0</v>
      </c>
      <c r="Q66" s="36">
        <f>I75</f>
        <v>0</v>
      </c>
      <c r="R66" s="36">
        <f t="shared" si="12"/>
        <v>0</v>
      </c>
      <c r="S66" s="236">
        <f t="shared" si="13"/>
        <v>0</v>
      </c>
      <c r="U66" s="74">
        <v>5</v>
      </c>
      <c r="V66" s="60"/>
      <c r="W66" s="125"/>
    </row>
    <row r="67" spans="1:23" s="83" customFormat="1" outlineLevel="1" x14ac:dyDescent="0.2">
      <c r="A67" s="2142"/>
      <c r="B67" s="198">
        <f>$L$70</f>
        <v>0</v>
      </c>
      <c r="C67" s="242"/>
      <c r="D67" s="198">
        <f>$L$64</f>
        <v>0</v>
      </c>
      <c r="E67" s="242"/>
      <c r="F67" s="198">
        <f>$L$66</f>
        <v>0</v>
      </c>
      <c r="G67" s="242"/>
      <c r="H67" s="198">
        <f>$L$68</f>
        <v>0</v>
      </c>
      <c r="I67" s="244"/>
      <c r="J67" s="224"/>
      <c r="K67" s="51">
        <f t="shared" si="14"/>
        <v>5</v>
      </c>
      <c r="L67" s="239"/>
      <c r="M67" s="35" t="s">
        <v>73</v>
      </c>
      <c r="N67" s="36">
        <f>G63</f>
        <v>0</v>
      </c>
      <c r="O67" s="36">
        <f>E68</f>
        <v>0</v>
      </c>
      <c r="P67" s="36">
        <f>C71</f>
        <v>0</v>
      </c>
      <c r="Q67" s="36">
        <f>I76</f>
        <v>0</v>
      </c>
      <c r="R67" s="44">
        <f t="shared" si="12"/>
        <v>0</v>
      </c>
      <c r="S67" s="236">
        <f t="shared" si="13"/>
        <v>0</v>
      </c>
      <c r="U67" s="74">
        <v>6</v>
      </c>
      <c r="V67" s="60"/>
      <c r="W67" s="125"/>
    </row>
    <row r="68" spans="1:23" s="83" customFormat="1" outlineLevel="1" x14ac:dyDescent="0.2">
      <c r="A68" s="2142"/>
      <c r="B68" s="198">
        <f>$L$65</f>
        <v>0</v>
      </c>
      <c r="C68" s="242"/>
      <c r="D68" s="198">
        <f>$L$67</f>
        <v>0</v>
      </c>
      <c r="E68" s="242"/>
      <c r="F68" s="198">
        <f>$L$69</f>
        <v>0</v>
      </c>
      <c r="G68" s="242"/>
      <c r="H68" s="198">
        <f>$L$63</f>
        <v>0</v>
      </c>
      <c r="I68" s="244"/>
      <c r="J68" s="224"/>
      <c r="K68" s="51">
        <f t="shared" si="14"/>
        <v>6</v>
      </c>
      <c r="L68" s="239"/>
      <c r="M68" s="35" t="s">
        <v>77</v>
      </c>
      <c r="N68" s="36">
        <f>G64</f>
        <v>0</v>
      </c>
      <c r="O68" s="36">
        <f>I67</f>
        <v>0</v>
      </c>
      <c r="P68" s="36">
        <f>E72</f>
        <v>0</v>
      </c>
      <c r="Q68" s="36">
        <f>C75</f>
        <v>0</v>
      </c>
      <c r="R68" s="44">
        <f t="shared" si="12"/>
        <v>0</v>
      </c>
      <c r="S68" s="236">
        <f t="shared" si="13"/>
        <v>0</v>
      </c>
      <c r="U68" s="74">
        <v>7</v>
      </c>
      <c r="V68" s="60"/>
      <c r="W68" s="125"/>
    </row>
    <row r="69" spans="1:23" s="83" customFormat="1" outlineLevel="1" x14ac:dyDescent="0.2">
      <c r="A69" s="259"/>
      <c r="B69" s="260"/>
      <c r="C69" s="261"/>
      <c r="D69" s="260"/>
      <c r="E69" s="261"/>
      <c r="F69" s="260"/>
      <c r="G69" s="261"/>
      <c r="H69" s="260"/>
      <c r="I69" s="262"/>
      <c r="J69" s="224"/>
      <c r="K69" s="51">
        <f t="shared" si="14"/>
        <v>7</v>
      </c>
      <c r="L69" s="239"/>
      <c r="M69" s="35" t="s">
        <v>74</v>
      </c>
      <c r="N69" s="36">
        <f>I63</f>
        <v>0</v>
      </c>
      <c r="O69" s="36">
        <f>G68</f>
        <v>0</v>
      </c>
      <c r="P69" s="36">
        <f>E71</f>
        <v>0</v>
      </c>
      <c r="Q69" s="36">
        <f>C76</f>
        <v>0</v>
      </c>
      <c r="R69" s="44">
        <f t="shared" si="12"/>
        <v>0</v>
      </c>
      <c r="S69" s="236">
        <f t="shared" si="13"/>
        <v>0</v>
      </c>
      <c r="U69" s="74">
        <v>8</v>
      </c>
      <c r="V69" s="60"/>
      <c r="W69" s="125"/>
    </row>
    <row r="70" spans="1:23" s="83" customFormat="1" ht="15.75" outlineLevel="1" thickBot="1" x14ac:dyDescent="0.25">
      <c r="A70" s="2142">
        <v>3</v>
      </c>
      <c r="B70" s="241" t="s">
        <v>123</v>
      </c>
      <c r="C70" s="144" t="s">
        <v>82</v>
      </c>
      <c r="D70" s="241" t="s">
        <v>124</v>
      </c>
      <c r="E70" s="144" t="s">
        <v>82</v>
      </c>
      <c r="F70" s="241" t="s">
        <v>125</v>
      </c>
      <c r="G70" s="144" t="s">
        <v>82</v>
      </c>
      <c r="H70" s="241" t="s">
        <v>126</v>
      </c>
      <c r="I70" s="243" t="s">
        <v>82</v>
      </c>
      <c r="J70" s="224"/>
      <c r="K70" s="54">
        <f t="shared" si="14"/>
        <v>8</v>
      </c>
      <c r="L70" s="240"/>
      <c r="M70" s="37" t="s">
        <v>78</v>
      </c>
      <c r="N70" s="38">
        <f>I64</f>
        <v>0</v>
      </c>
      <c r="O70" s="38">
        <f>C67</f>
        <v>0</v>
      </c>
      <c r="P70" s="38">
        <f>G72</f>
        <v>0</v>
      </c>
      <c r="Q70" s="38">
        <f>E75</f>
        <v>0</v>
      </c>
      <c r="R70" s="46">
        <f t="shared" si="12"/>
        <v>0</v>
      </c>
      <c r="S70" s="237">
        <f t="shared" si="13"/>
        <v>0</v>
      </c>
      <c r="U70" s="118"/>
    </row>
    <row r="71" spans="1:23" s="83" customFormat="1" outlineLevel="1" x14ac:dyDescent="0.2">
      <c r="A71" s="2142"/>
      <c r="B71" s="198">
        <f>$L$67</f>
        <v>0</v>
      </c>
      <c r="C71" s="242"/>
      <c r="D71" s="198">
        <f>$L$69</f>
        <v>0</v>
      </c>
      <c r="E71" s="242"/>
      <c r="F71" s="198">
        <f>$L$63</f>
        <v>0</v>
      </c>
      <c r="G71" s="242"/>
      <c r="H71" s="198">
        <f>$L$65</f>
        <v>0</v>
      </c>
      <c r="I71" s="244"/>
      <c r="J71" s="224"/>
      <c r="S71" s="258"/>
    </row>
    <row r="72" spans="1:23" s="83" customFormat="1" outlineLevel="1" x14ac:dyDescent="0.2">
      <c r="A72" s="2142"/>
      <c r="B72" s="198">
        <f>$L$66</f>
        <v>0</v>
      </c>
      <c r="C72" s="242"/>
      <c r="D72" s="198">
        <f>$L$68</f>
        <v>0</v>
      </c>
      <c r="E72" s="242"/>
      <c r="F72" s="198">
        <f>$L$70</f>
        <v>0</v>
      </c>
      <c r="G72" s="242"/>
      <c r="H72" s="198">
        <f>$L$64</f>
        <v>0</v>
      </c>
      <c r="I72" s="244"/>
      <c r="J72" s="224"/>
      <c r="S72" s="258"/>
    </row>
    <row r="73" spans="1:23" s="83" customFormat="1" outlineLevel="1" x14ac:dyDescent="0.2">
      <c r="A73" s="259"/>
      <c r="B73" s="260"/>
      <c r="C73" s="261"/>
      <c r="D73" s="260"/>
      <c r="E73" s="261"/>
      <c r="F73" s="260"/>
      <c r="G73" s="261"/>
      <c r="H73" s="260"/>
      <c r="I73" s="262"/>
      <c r="J73" s="224"/>
      <c r="K73" s="255"/>
      <c r="L73" s="255"/>
      <c r="M73" s="255"/>
      <c r="N73" s="256"/>
      <c r="O73" s="256"/>
      <c r="P73" s="256"/>
      <c r="Q73" s="256"/>
      <c r="R73" s="257"/>
      <c r="S73" s="258"/>
      <c r="U73" s="118"/>
    </row>
    <row r="74" spans="1:23" outlineLevel="1" x14ac:dyDescent="0.2">
      <c r="A74" s="2142">
        <v>4</v>
      </c>
      <c r="B74" s="241" t="s">
        <v>123</v>
      </c>
      <c r="C74" s="144" t="s">
        <v>82</v>
      </c>
      <c r="D74" s="241" t="s">
        <v>124</v>
      </c>
      <c r="E74" s="144" t="s">
        <v>82</v>
      </c>
      <c r="F74" s="241" t="s">
        <v>125</v>
      </c>
      <c r="G74" s="144" t="s">
        <v>82</v>
      </c>
      <c r="H74" s="241" t="s">
        <v>126</v>
      </c>
      <c r="I74" s="243" t="s">
        <v>82</v>
      </c>
      <c r="J74" s="190"/>
      <c r="K74" s="225"/>
      <c r="L74" s="226"/>
      <c r="M74" s="225"/>
      <c r="N74" s="225"/>
      <c r="O74" s="225"/>
      <c r="P74" s="225"/>
      <c r="Q74" s="225"/>
      <c r="R74" s="227"/>
      <c r="S74" s="228"/>
      <c r="T74" s="28"/>
    </row>
    <row r="75" spans="1:23" s="7" customFormat="1" ht="18" outlineLevel="1" x14ac:dyDescent="0.25">
      <c r="A75" s="2142"/>
      <c r="B75" s="198">
        <f>$L$68</f>
        <v>0</v>
      </c>
      <c r="C75" s="242"/>
      <c r="D75" s="198">
        <f>$L$70</f>
        <v>0</v>
      </c>
      <c r="E75" s="242"/>
      <c r="F75" s="198">
        <f>$L$64</f>
        <v>0</v>
      </c>
      <c r="G75" s="242"/>
      <c r="H75" s="198">
        <f>$L$66</f>
        <v>0</v>
      </c>
      <c r="I75" s="244"/>
      <c r="J75" s="12"/>
      <c r="K75" s="12"/>
      <c r="L75" s="229"/>
      <c r="M75" s="229"/>
      <c r="N75" s="229"/>
      <c r="O75" s="229"/>
      <c r="P75" s="229"/>
      <c r="Q75" s="229"/>
      <c r="R75" s="229"/>
      <c r="S75" s="230"/>
      <c r="T75" s="32"/>
    </row>
    <row r="76" spans="1:23" s="75" customFormat="1" ht="18.75" outlineLevel="1" thickBot="1" x14ac:dyDescent="0.3">
      <c r="A76" s="2143"/>
      <c r="B76" s="245">
        <f>$L$69</f>
        <v>0</v>
      </c>
      <c r="C76" s="246"/>
      <c r="D76" s="245">
        <f>$L$63</f>
        <v>0</v>
      </c>
      <c r="E76" s="246"/>
      <c r="F76" s="245">
        <f>$L$65</f>
        <v>0</v>
      </c>
      <c r="G76" s="246"/>
      <c r="H76" s="245">
        <f>$L$67</f>
        <v>0</v>
      </c>
      <c r="I76" s="247"/>
      <c r="J76" s="231"/>
      <c r="K76" s="232"/>
      <c r="L76" s="232"/>
      <c r="M76" s="232"/>
      <c r="N76" s="232"/>
      <c r="O76" s="232"/>
      <c r="P76" s="232"/>
      <c r="Q76" s="232"/>
      <c r="R76" s="232"/>
      <c r="S76" s="233"/>
      <c r="T76" s="28"/>
      <c r="U76" s="77"/>
    </row>
    <row r="77" spans="1:23" s="5" customFormat="1" ht="18.75" thickTop="1" x14ac:dyDescent="0.25">
      <c r="A77" s="83"/>
      <c r="S77" s="61"/>
      <c r="T77" s="30"/>
      <c r="U77" s="6"/>
    </row>
    <row r="78" spans="1:23" s="5" customFormat="1" ht="18" x14ac:dyDescent="0.25">
      <c r="A78" s="251" t="s">
        <v>93</v>
      </c>
      <c r="J78" s="75"/>
      <c r="S78" s="61"/>
      <c r="T78" s="30"/>
      <c r="U78" s="77"/>
    </row>
    <row r="79" spans="1:23" s="121" customFormat="1" ht="18.75" thickBot="1" x14ac:dyDescent="0.3">
      <c r="A79" s="83"/>
      <c r="J79" s="5"/>
      <c r="S79" s="61"/>
      <c r="T79" s="119"/>
      <c r="U79" s="6"/>
      <c r="W79" s="122"/>
    </row>
    <row r="80" spans="1:23" s="121" customFormat="1" ht="18" x14ac:dyDescent="0.25">
      <c r="A80" s="127" t="s">
        <v>5</v>
      </c>
      <c r="B80" s="2150" t="s">
        <v>58</v>
      </c>
      <c r="C80" s="2151"/>
      <c r="D80" s="2151"/>
      <c r="E80" s="2151"/>
      <c r="F80" s="2152"/>
      <c r="G80" s="2140" t="s">
        <v>57</v>
      </c>
      <c r="H80" s="2148" t="s">
        <v>95</v>
      </c>
      <c r="I80" s="61"/>
      <c r="J80" s="119"/>
      <c r="K80" s="77"/>
      <c r="W80" s="122"/>
    </row>
    <row r="81" spans="1:23" s="121" customFormat="1" ht="18.75" thickBot="1" x14ac:dyDescent="0.3">
      <c r="A81" s="128"/>
      <c r="B81" s="86" t="s">
        <v>56</v>
      </c>
      <c r="C81" s="87" t="s">
        <v>1</v>
      </c>
      <c r="D81" s="87" t="s">
        <v>2</v>
      </c>
      <c r="E81" s="87" t="s">
        <v>3</v>
      </c>
      <c r="F81" s="87" t="s">
        <v>6</v>
      </c>
      <c r="G81" s="2141"/>
      <c r="H81" s="2149"/>
      <c r="I81" s="61"/>
      <c r="J81" s="119"/>
      <c r="K81" s="6"/>
      <c r="W81" s="122"/>
    </row>
    <row r="82" spans="1:23" s="121" customFormat="1" ht="18" x14ac:dyDescent="0.25">
      <c r="A82" s="294">
        <v>1</v>
      </c>
      <c r="B82" s="295"/>
      <c r="C82" s="296"/>
      <c r="D82" s="296"/>
      <c r="E82" s="297"/>
      <c r="F82" s="297"/>
      <c r="G82" s="297">
        <f t="shared" ref="G82:G89" si="15">SUM(C82:F82)</f>
        <v>0</v>
      </c>
      <c r="H82" s="298">
        <f t="shared" ref="H82:H89" si="16">G82/4</f>
        <v>0</v>
      </c>
      <c r="I82" s="61"/>
      <c r="J82" s="119"/>
    </row>
    <row r="83" spans="1:23" s="121" customFormat="1" ht="18" x14ac:dyDescent="0.25">
      <c r="A83" s="39">
        <v>2</v>
      </c>
      <c r="B83" s="40"/>
      <c r="C83" s="41"/>
      <c r="D83" s="41"/>
      <c r="E83" s="42"/>
      <c r="F83" s="42"/>
      <c r="G83" s="42">
        <f t="shared" si="15"/>
        <v>0</v>
      </c>
      <c r="H83" s="299">
        <f t="shared" si="16"/>
        <v>0</v>
      </c>
      <c r="I83" s="61"/>
      <c r="J83" s="120"/>
    </row>
    <row r="84" spans="1:23" s="121" customFormat="1" ht="18" x14ac:dyDescent="0.25">
      <c r="A84" s="39">
        <v>3</v>
      </c>
      <c r="B84" s="40"/>
      <c r="C84" s="41"/>
      <c r="D84" s="41"/>
      <c r="E84" s="42"/>
      <c r="F84" s="42"/>
      <c r="G84" s="42">
        <f t="shared" si="15"/>
        <v>0</v>
      </c>
      <c r="H84" s="299">
        <f t="shared" si="16"/>
        <v>0</v>
      </c>
      <c r="I84" s="61"/>
      <c r="J84" s="120"/>
    </row>
    <row r="85" spans="1:23" s="121" customFormat="1" ht="18" x14ac:dyDescent="0.25">
      <c r="A85" s="39">
        <v>4</v>
      </c>
      <c r="B85" s="40"/>
      <c r="C85" s="41"/>
      <c r="D85" s="41"/>
      <c r="E85" s="42"/>
      <c r="F85" s="42"/>
      <c r="G85" s="42">
        <f t="shared" si="15"/>
        <v>0</v>
      </c>
      <c r="H85" s="299">
        <f t="shared" si="16"/>
        <v>0</v>
      </c>
      <c r="I85" s="61"/>
      <c r="J85" s="120"/>
    </row>
    <row r="86" spans="1:23" s="121" customFormat="1" ht="18" x14ac:dyDescent="0.25">
      <c r="A86" s="39">
        <v>5</v>
      </c>
      <c r="B86" s="40"/>
      <c r="C86" s="41"/>
      <c r="D86" s="41"/>
      <c r="E86" s="42"/>
      <c r="F86" s="42"/>
      <c r="G86" s="42">
        <f t="shared" si="15"/>
        <v>0</v>
      </c>
      <c r="H86" s="299">
        <f t="shared" si="16"/>
        <v>0</v>
      </c>
      <c r="I86" s="61"/>
      <c r="J86" s="120"/>
    </row>
    <row r="87" spans="1:23" s="121" customFormat="1" ht="18" x14ac:dyDescent="0.25">
      <c r="A87" s="39">
        <v>6</v>
      </c>
      <c r="B87" s="40"/>
      <c r="C87" s="41"/>
      <c r="D87" s="41"/>
      <c r="E87" s="42"/>
      <c r="F87" s="42"/>
      <c r="G87" s="42">
        <f t="shared" si="15"/>
        <v>0</v>
      </c>
      <c r="H87" s="299">
        <f t="shared" si="16"/>
        <v>0</v>
      </c>
      <c r="I87" s="61"/>
      <c r="J87" s="120"/>
    </row>
    <row r="88" spans="1:23" s="121" customFormat="1" ht="18" x14ac:dyDescent="0.25">
      <c r="A88" s="39">
        <v>7</v>
      </c>
      <c r="B88" s="40"/>
      <c r="C88" s="41"/>
      <c r="D88" s="41"/>
      <c r="E88" s="42"/>
      <c r="F88" s="42"/>
      <c r="G88" s="42">
        <f t="shared" si="15"/>
        <v>0</v>
      </c>
      <c r="H88" s="299">
        <f t="shared" si="16"/>
        <v>0</v>
      </c>
      <c r="I88" s="61"/>
      <c r="J88" s="147" t="s">
        <v>53</v>
      </c>
    </row>
    <row r="89" spans="1:23" s="75" customFormat="1" ht="18" x14ac:dyDescent="0.25">
      <c r="A89" s="39">
        <v>8</v>
      </c>
      <c r="B89" s="40"/>
      <c r="C89" s="41"/>
      <c r="D89" s="41"/>
      <c r="E89" s="42"/>
      <c r="F89" s="42"/>
      <c r="G89" s="42">
        <f t="shared" si="15"/>
        <v>0</v>
      </c>
      <c r="H89" s="299">
        <f t="shared" si="16"/>
        <v>0</v>
      </c>
      <c r="I89" s="61"/>
      <c r="J89" s="120"/>
    </row>
    <row r="90" spans="1:23" s="121" customFormat="1" ht="18" x14ac:dyDescent="0.25">
      <c r="A90" s="300">
        <v>9</v>
      </c>
      <c r="B90" s="301"/>
      <c r="C90" s="142"/>
      <c r="D90" s="142"/>
      <c r="E90" s="142"/>
      <c r="F90" s="141"/>
      <c r="G90" s="302">
        <f t="shared" ref="G90:G101" si="17">SUM(C90:F90)-MIN(C90:E90)</f>
        <v>0</v>
      </c>
      <c r="H90" s="303">
        <f t="shared" ref="H90:H101" si="18">G90/2</f>
        <v>0</v>
      </c>
      <c r="I90" s="61"/>
      <c r="J90" s="120"/>
    </row>
    <row r="91" spans="1:23" s="75" customFormat="1" ht="18" x14ac:dyDescent="0.25">
      <c r="A91" s="300">
        <v>10</v>
      </c>
      <c r="B91" s="301"/>
      <c r="C91" s="142"/>
      <c r="D91" s="142"/>
      <c r="E91" s="142"/>
      <c r="F91" s="141"/>
      <c r="G91" s="302">
        <f t="shared" si="17"/>
        <v>0</v>
      </c>
      <c r="H91" s="303">
        <f t="shared" si="18"/>
        <v>0</v>
      </c>
      <c r="I91" s="61"/>
      <c r="J91" s="123" t="s">
        <v>54</v>
      </c>
    </row>
    <row r="92" spans="1:23" s="75" customFormat="1" ht="18" x14ac:dyDescent="0.25">
      <c r="A92" s="300">
        <v>11</v>
      </c>
      <c r="B92" s="301"/>
      <c r="C92" s="142"/>
      <c r="D92" s="142"/>
      <c r="E92" s="142"/>
      <c r="F92" s="141"/>
      <c r="G92" s="302">
        <f t="shared" si="17"/>
        <v>0</v>
      </c>
      <c r="H92" s="303">
        <f t="shared" si="18"/>
        <v>0</v>
      </c>
      <c r="I92" s="61"/>
      <c r="J92" s="65"/>
    </row>
    <row r="93" spans="1:23" s="121" customFormat="1" ht="18" x14ac:dyDescent="0.25">
      <c r="A93" s="300">
        <v>12</v>
      </c>
      <c r="B93" s="301"/>
      <c r="C93" s="142"/>
      <c r="D93" s="142"/>
      <c r="E93" s="142"/>
      <c r="F93" s="141"/>
      <c r="G93" s="302">
        <f t="shared" si="17"/>
        <v>0</v>
      </c>
      <c r="H93" s="303">
        <f t="shared" si="18"/>
        <v>0</v>
      </c>
      <c r="I93" s="61"/>
      <c r="J93" s="120"/>
    </row>
    <row r="94" spans="1:23" s="121" customFormat="1" ht="18" x14ac:dyDescent="0.25">
      <c r="A94" s="300">
        <v>13</v>
      </c>
      <c r="B94" s="140"/>
      <c r="C94" s="142"/>
      <c r="D94" s="142"/>
      <c r="E94" s="142"/>
      <c r="F94" s="141"/>
      <c r="G94" s="302">
        <f t="shared" si="17"/>
        <v>0</v>
      </c>
      <c r="H94" s="303">
        <f t="shared" si="18"/>
        <v>0</v>
      </c>
      <c r="I94" s="61"/>
      <c r="J94" s="120"/>
    </row>
    <row r="95" spans="1:23" s="75" customFormat="1" ht="18" x14ac:dyDescent="0.25">
      <c r="A95" s="300">
        <v>14</v>
      </c>
      <c r="B95" s="140"/>
      <c r="C95" s="142"/>
      <c r="D95" s="142"/>
      <c r="E95" s="142"/>
      <c r="F95" s="141"/>
      <c r="G95" s="302">
        <f t="shared" si="17"/>
        <v>0</v>
      </c>
      <c r="H95" s="303">
        <f t="shared" si="18"/>
        <v>0</v>
      </c>
      <c r="I95" s="61"/>
      <c r="J95" s="65"/>
    </row>
    <row r="96" spans="1:23" s="75" customFormat="1" ht="18" x14ac:dyDescent="0.25">
      <c r="A96" s="300">
        <v>15</v>
      </c>
      <c r="B96" s="140"/>
      <c r="C96" s="142"/>
      <c r="D96" s="142"/>
      <c r="E96" s="142"/>
      <c r="F96" s="141"/>
      <c r="G96" s="302">
        <f t="shared" si="17"/>
        <v>0</v>
      </c>
      <c r="H96" s="303">
        <f t="shared" si="18"/>
        <v>0</v>
      </c>
      <c r="I96" s="61"/>
      <c r="J96" s="65"/>
    </row>
    <row r="97" spans="1:23" s="121" customFormat="1" ht="18" x14ac:dyDescent="0.25">
      <c r="A97" s="300">
        <v>16</v>
      </c>
      <c r="B97" s="140"/>
      <c r="C97" s="142"/>
      <c r="D97" s="142"/>
      <c r="E97" s="142"/>
      <c r="F97" s="141"/>
      <c r="G97" s="302">
        <f t="shared" si="17"/>
        <v>0</v>
      </c>
      <c r="H97" s="303">
        <f t="shared" si="18"/>
        <v>0</v>
      </c>
      <c r="I97" s="61"/>
      <c r="J97" s="124"/>
    </row>
    <row r="98" spans="1:23" s="121" customFormat="1" ht="18" x14ac:dyDescent="0.25">
      <c r="A98" s="43" t="s">
        <v>114</v>
      </c>
      <c r="B98" s="34"/>
      <c r="C98" s="36"/>
      <c r="D98" s="36"/>
      <c r="E98" s="36"/>
      <c r="F98" s="36"/>
      <c r="G98" s="304">
        <f>SUM(C98:F98)-MIN(C98:E98)</f>
        <v>0</v>
      </c>
      <c r="H98" s="305">
        <f t="shared" si="18"/>
        <v>0</v>
      </c>
      <c r="I98" s="61"/>
      <c r="J98" s="120"/>
    </row>
    <row r="99" spans="1:23" s="121" customFormat="1" ht="18" x14ac:dyDescent="0.25">
      <c r="A99" s="43" t="s">
        <v>115</v>
      </c>
      <c r="B99" s="34"/>
      <c r="C99" s="36"/>
      <c r="D99" s="36"/>
      <c r="E99" s="36"/>
      <c r="F99" s="36"/>
      <c r="G99" s="304">
        <f t="shared" si="17"/>
        <v>0</v>
      </c>
      <c r="H99" s="305">
        <f t="shared" si="18"/>
        <v>0</v>
      </c>
      <c r="I99" s="61"/>
      <c r="J99" s="120"/>
    </row>
    <row r="100" spans="1:23" x14ac:dyDescent="0.2">
      <c r="A100" s="43" t="s">
        <v>116</v>
      </c>
      <c r="B100" s="306"/>
      <c r="C100" s="36"/>
      <c r="D100" s="36"/>
      <c r="E100" s="36"/>
      <c r="F100" s="36"/>
      <c r="G100" s="304">
        <f t="shared" si="17"/>
        <v>0</v>
      </c>
      <c r="H100" s="305">
        <f t="shared" si="18"/>
        <v>0</v>
      </c>
      <c r="I100" s="28"/>
      <c r="J100" s="28"/>
      <c r="K100" s="8"/>
      <c r="W100" s="8"/>
    </row>
    <row r="101" spans="1:23" ht="15.75" thickBot="1" x14ac:dyDescent="0.25">
      <c r="A101" s="54" t="s">
        <v>117</v>
      </c>
      <c r="B101" s="55"/>
      <c r="C101" s="102"/>
      <c r="D101" s="102"/>
      <c r="E101" s="102"/>
      <c r="F101" s="102"/>
      <c r="G101" s="145">
        <f t="shared" si="17"/>
        <v>0</v>
      </c>
      <c r="H101" s="146">
        <f t="shared" si="18"/>
        <v>0</v>
      </c>
      <c r="I101" s="28"/>
      <c r="J101" s="28"/>
      <c r="K101" s="8"/>
      <c r="W101" s="8"/>
    </row>
    <row r="102" spans="1:23" x14ac:dyDescent="0.2">
      <c r="A102" s="28"/>
      <c r="B102" s="28"/>
      <c r="C102" s="28"/>
      <c r="H102" s="8"/>
      <c r="K102" s="28"/>
      <c r="L102" s="8"/>
      <c r="M102" s="28"/>
      <c r="N102" s="28"/>
      <c r="O102" s="28"/>
      <c r="P102" s="28"/>
      <c r="Q102" s="28"/>
      <c r="R102" s="28"/>
      <c r="S102" s="28"/>
      <c r="T102" s="28"/>
      <c r="U102" s="8"/>
      <c r="W102" s="8"/>
    </row>
    <row r="103" spans="1:23" x14ac:dyDescent="0.2">
      <c r="H103" s="8"/>
      <c r="U103" s="8"/>
      <c r="W103" s="8"/>
    </row>
  </sheetData>
  <mergeCells count="40">
    <mergeCell ref="L61:R61"/>
    <mergeCell ref="A62:A64"/>
    <mergeCell ref="A61:I61"/>
    <mergeCell ref="A66:A68"/>
    <mergeCell ref="A70:A72"/>
    <mergeCell ref="G80:G81"/>
    <mergeCell ref="A74:A76"/>
    <mergeCell ref="A54:A57"/>
    <mergeCell ref="A53:I53"/>
    <mergeCell ref="A40:A42"/>
    <mergeCell ref="A44:I44"/>
    <mergeCell ref="A45:A47"/>
    <mergeCell ref="H80:H81"/>
    <mergeCell ref="B80:F80"/>
    <mergeCell ref="S46:S47"/>
    <mergeCell ref="L4:R4"/>
    <mergeCell ref="L21:R21"/>
    <mergeCell ref="A49:A51"/>
    <mergeCell ref="A27:A30"/>
    <mergeCell ref="A26:I26"/>
    <mergeCell ref="S21:S22"/>
    <mergeCell ref="A35:I35"/>
    <mergeCell ref="A36:A38"/>
    <mergeCell ref="K4:K5"/>
    <mergeCell ref="A1:H1"/>
    <mergeCell ref="S61:S62"/>
    <mergeCell ref="K35:K36"/>
    <mergeCell ref="K21:K22"/>
    <mergeCell ref="K61:K62"/>
    <mergeCell ref="K46:K47"/>
    <mergeCell ref="L46:R46"/>
    <mergeCell ref="S4:S5"/>
    <mergeCell ref="L35:R35"/>
    <mergeCell ref="S35:S36"/>
    <mergeCell ref="A5:A8"/>
    <mergeCell ref="A10:A13"/>
    <mergeCell ref="A4:I4"/>
    <mergeCell ref="A17:A19"/>
    <mergeCell ref="A21:A23"/>
    <mergeCell ref="A16:I16"/>
  </mergeCells>
  <conditionalFormatting sqref="N63:S64 M31:S31 M6:S17 Q40:S44 M39:P44 M65:S70 K73:S73 S71:S72">
    <cfRule type="cellIs" dxfId="56" priority="116" stopIfTrue="1" operator="lessThanOrEqual">
      <formula>0</formula>
    </cfRule>
  </conditionalFormatting>
  <conditionalFormatting sqref="C23 E23 G23 I23 C6:C8 C11:C13 I6:I8 I11:I13 G6:G8 G11:G13 E6:E8 E11:E13 C28:C30 E28:E30 G28:G30 I28:I30 I37:I38 I41:I42 G37:G38 G41:G42 C37:C38 C41:C42 E37:E38 E41:E42 I50:I51 I46:I47 G50:G51 G46:G47 E50:E51 E46:E47 C50:C51 C46:C47 I63:I65 G63:G65 E63:E65 C63:C65 I67:I68 G67:G68 E67:E68 C67:C68 I75:I76 I71:I72 G75:G76 G71:G72 E75:E76 E71:E72 C75:C76 C71:C72">
    <cfRule type="cellIs" dxfId="55" priority="112" stopIfTrue="1" operator="greaterThanOrEqual">
      <formula>200</formula>
    </cfRule>
  </conditionalFormatting>
  <conditionalFormatting sqref="P48:P55">
    <cfRule type="cellIs" dxfId="54" priority="57" stopIfTrue="1" operator="lessThanOrEqual">
      <formula>0</formula>
    </cfRule>
  </conditionalFormatting>
  <conditionalFormatting sqref="M37:P38">
    <cfRule type="cellIs" dxfId="53" priority="81" stopIfTrue="1" operator="lessThanOrEqual">
      <formula>0</formula>
    </cfRule>
  </conditionalFormatting>
  <conditionalFormatting sqref="A35 B36:I38 B41:I42 B50:I51 B46:I47 B63:I65 B67:I68 B75:I76 B71:I72">
    <cfRule type="containsText" dxfId="52" priority="79" stopIfTrue="1" operator="containsText" text="Оксана">
      <formula>NOT(ISERROR(SEARCH("Оксана",A35)))</formula>
    </cfRule>
    <cfRule type="containsText" dxfId="51" priority="80" stopIfTrue="1" operator="containsText" text="Людмила">
      <formula>NOT(ISERROR(SEARCH("Людмила",A35)))</formula>
    </cfRule>
  </conditionalFormatting>
  <conditionalFormatting sqref="B37:I38 B41:I42 B50:I51 B46:I47 B63:I65 B67:I68 B75:I76 B71:I72">
    <cfRule type="containsText" dxfId="50" priority="78" stopIfTrue="1" operator="containsText" text="Ольга">
      <formula>NOT(ISERROR(SEARCH("Ольга",B37)))</formula>
    </cfRule>
  </conditionalFormatting>
  <conditionalFormatting sqref="Q37:S39">
    <cfRule type="cellIs" dxfId="49" priority="76" stopIfTrue="1" operator="lessThanOrEqual">
      <formula>0</formula>
    </cfRule>
  </conditionalFormatting>
  <conditionalFormatting sqref="R51:R55 M48:P55">
    <cfRule type="cellIs" dxfId="48" priority="75" stopIfTrue="1" operator="lessThanOrEqual">
      <formula>0</formula>
    </cfRule>
  </conditionalFormatting>
  <conditionalFormatting sqref="A49">
    <cfRule type="containsText" dxfId="47" priority="73" stopIfTrue="1" operator="containsText" text="Оксана">
      <formula>NOT(ISERROR(SEARCH("Оксана",A49)))</formula>
    </cfRule>
    <cfRule type="containsText" dxfId="46" priority="74" stopIfTrue="1" operator="containsText" text="Людмила">
      <formula>NOT(ISERROR(SEARCH("Людмила",A49)))</formula>
    </cfRule>
  </conditionalFormatting>
  <conditionalFormatting sqref="Q49:S50 S51:S55 Q51:Q55">
    <cfRule type="cellIs" dxfId="45" priority="70" stopIfTrue="1" operator="lessThanOrEqual">
      <formula>0</formula>
    </cfRule>
  </conditionalFormatting>
  <conditionalFormatting sqref="B55:I57">
    <cfRule type="containsText" dxfId="44" priority="68" stopIfTrue="1" operator="containsText" text="Оксана">
      <formula>NOT(ISERROR(SEARCH("Оксана",B55)))</formula>
    </cfRule>
    <cfRule type="containsText" dxfId="43" priority="69" stopIfTrue="1" operator="containsText" text="Людмила">
      <formula>NOT(ISERROR(SEARCH("Людмила",B55)))</formula>
    </cfRule>
  </conditionalFormatting>
  <conditionalFormatting sqref="B55:I57">
    <cfRule type="containsText" dxfId="42" priority="67" stopIfTrue="1" operator="containsText" text="Ольга">
      <formula>NOT(ISERROR(SEARCH("Ольга",B55)))</formula>
    </cfRule>
  </conditionalFormatting>
  <conditionalFormatting sqref="C55:C57 E55:E57 G55:G57 I55:I57">
    <cfRule type="cellIs" dxfId="41" priority="66" stopIfTrue="1" operator="greaterThanOrEqual">
      <formula>200</formula>
    </cfRule>
  </conditionalFormatting>
  <conditionalFormatting sqref="N48:P55 N37:P44 N73:Q73 N65:Q70">
    <cfRule type="cellIs" dxfId="40" priority="59" stopIfTrue="1" operator="greaterThanOrEqual">
      <formula>200</formula>
    </cfRule>
  </conditionalFormatting>
  <conditionalFormatting sqref="Q48:S48">
    <cfRule type="cellIs" dxfId="39" priority="58" stopIfTrue="1" operator="lessThanOrEqual">
      <formula>0</formula>
    </cfRule>
  </conditionalFormatting>
  <conditionalFormatting sqref="N31:R31 N6:P17">
    <cfRule type="cellIs" dxfId="38" priority="54" stopIfTrue="1" operator="greaterThanOrEqual">
      <formula>200</formula>
    </cfRule>
  </conditionalFormatting>
  <conditionalFormatting sqref="M63:M64 C98:F101">
    <cfRule type="cellIs" dxfId="37" priority="53" stopIfTrue="1" operator="lessThanOrEqual">
      <formula>0</formula>
    </cfRule>
  </conditionalFormatting>
  <conditionalFormatting sqref="C94:F97">
    <cfRule type="cellIs" dxfId="36" priority="52" stopIfTrue="1" operator="lessThanOrEqual">
      <formula>0</formula>
    </cfRule>
  </conditionalFormatting>
  <conditionalFormatting sqref="I62 G62 E62 C62">
    <cfRule type="containsText" dxfId="35" priority="40" stopIfTrue="1" operator="containsText" text="Оксана">
      <formula>NOT(ISERROR(SEARCH("Оксана",C62)))</formula>
    </cfRule>
    <cfRule type="containsText" dxfId="34" priority="41" stopIfTrue="1" operator="containsText" text="Людмила">
      <formula>NOT(ISERROR(SEARCH("Людмила",C62)))</formula>
    </cfRule>
  </conditionalFormatting>
  <conditionalFormatting sqref="B62 D62 F62 H62">
    <cfRule type="containsText" dxfId="33" priority="42" stopIfTrue="1" operator="containsText" text="Оксана">
      <formula>NOT(ISERROR(SEARCH("Оксана",B62)))</formula>
    </cfRule>
    <cfRule type="containsText" dxfId="32" priority="43" stopIfTrue="1" operator="containsText" text="Людмила">
      <formula>NOT(ISERROR(SEARCH("Людмила",B62)))</formula>
    </cfRule>
  </conditionalFormatting>
  <conditionalFormatting sqref="N63:Q64">
    <cfRule type="cellIs" dxfId="31" priority="39" stopIfTrue="1" operator="greaterThanOrEqual">
      <formula>200</formula>
    </cfRule>
  </conditionalFormatting>
  <conditionalFormatting sqref="M23:S30">
    <cfRule type="cellIs" dxfId="30" priority="37" stopIfTrue="1" operator="lessThanOrEqual">
      <formula>0</formula>
    </cfRule>
  </conditionalFormatting>
  <conditionalFormatting sqref="C18:C19 I18:I19 G18:G19 E18:E19">
    <cfRule type="cellIs" dxfId="29" priority="36" stopIfTrue="1" operator="greaterThanOrEqual">
      <formula>200</formula>
    </cfRule>
  </conditionalFormatting>
  <conditionalFormatting sqref="N23:P30">
    <cfRule type="cellIs" dxfId="28" priority="35" stopIfTrue="1" operator="greaterThanOrEqual">
      <formula>200</formula>
    </cfRule>
  </conditionalFormatting>
  <conditionalFormatting sqref="C22">
    <cfRule type="cellIs" dxfId="27" priority="32" stopIfTrue="1" operator="greaterThanOrEqual">
      <formula>200</formula>
    </cfRule>
  </conditionalFormatting>
  <conditionalFormatting sqref="E22 I22 G22">
    <cfRule type="cellIs" dxfId="26" priority="33" stopIfTrue="1" operator="greaterThanOrEqual">
      <formula>200</formula>
    </cfRule>
  </conditionalFormatting>
  <conditionalFormatting sqref="B40:I40">
    <cfRule type="containsText" dxfId="25" priority="25" stopIfTrue="1" operator="containsText" text="Оксана">
      <formula>NOT(ISERROR(SEARCH("Оксана",B40)))</formula>
    </cfRule>
    <cfRule type="containsText" dxfId="24" priority="26" stopIfTrue="1" operator="containsText" text="Людмила">
      <formula>NOT(ISERROR(SEARCH("Людмила",B40)))</formula>
    </cfRule>
  </conditionalFormatting>
  <conditionalFormatting sqref="A44">
    <cfRule type="containsText" dxfId="23" priority="23" stopIfTrue="1" operator="containsText" text="Оксана">
      <formula>NOT(ISERROR(SEARCH("Оксана",A44)))</formula>
    </cfRule>
    <cfRule type="containsText" dxfId="22" priority="24" stopIfTrue="1" operator="containsText" text="Людмила">
      <formula>NOT(ISERROR(SEARCH("Людмила",A44)))</formula>
    </cfRule>
  </conditionalFormatting>
  <conditionalFormatting sqref="B45:I45">
    <cfRule type="containsText" dxfId="21" priority="21" stopIfTrue="1" operator="containsText" text="Оксана">
      <formula>NOT(ISERROR(SEARCH("Оксана",B45)))</formula>
    </cfRule>
    <cfRule type="containsText" dxfId="20" priority="22" stopIfTrue="1" operator="containsText" text="Людмила">
      <formula>NOT(ISERROR(SEARCH("Людмила",B45)))</formula>
    </cfRule>
  </conditionalFormatting>
  <conditionalFormatting sqref="B49:I49">
    <cfRule type="containsText" dxfId="19" priority="19" stopIfTrue="1" operator="containsText" text="Оксана">
      <formula>NOT(ISERROR(SEARCH("Оксана",B49)))</formula>
    </cfRule>
    <cfRule type="containsText" dxfId="18" priority="20" stopIfTrue="1" operator="containsText" text="Людмила">
      <formula>NOT(ISERROR(SEARCH("Людмила",B49)))</formula>
    </cfRule>
  </conditionalFormatting>
  <conditionalFormatting sqref="I66 G66 E66 C66">
    <cfRule type="containsText" dxfId="17" priority="15" stopIfTrue="1" operator="containsText" text="Оксана">
      <formula>NOT(ISERROR(SEARCH("Оксана",C66)))</formula>
    </cfRule>
    <cfRule type="containsText" dxfId="16" priority="16" stopIfTrue="1" operator="containsText" text="Людмила">
      <formula>NOT(ISERROR(SEARCH("Людмила",C66)))</formula>
    </cfRule>
  </conditionalFormatting>
  <conditionalFormatting sqref="B66 D66 F66 H66">
    <cfRule type="containsText" dxfId="15" priority="17" stopIfTrue="1" operator="containsText" text="Оксана">
      <formula>NOT(ISERROR(SEARCH("Оксана",B66)))</formula>
    </cfRule>
    <cfRule type="containsText" dxfId="14" priority="18" stopIfTrue="1" operator="containsText" text="Людмила">
      <formula>NOT(ISERROR(SEARCH("Людмила",B66)))</formula>
    </cfRule>
  </conditionalFormatting>
  <conditionalFormatting sqref="A61">
    <cfRule type="containsText" dxfId="13" priority="13" stopIfTrue="1" operator="containsText" text="Оксана">
      <formula>NOT(ISERROR(SEARCH("Оксана",A61)))</formula>
    </cfRule>
    <cfRule type="containsText" dxfId="12" priority="14" stopIfTrue="1" operator="containsText" text="Людмила">
      <formula>NOT(ISERROR(SEARCH("Людмила",A61)))</formula>
    </cfRule>
  </conditionalFormatting>
  <conditionalFormatting sqref="I70 G70 E70 C70">
    <cfRule type="containsText" dxfId="11" priority="9" stopIfTrue="1" operator="containsText" text="Оксана">
      <formula>NOT(ISERROR(SEARCH("Оксана",C70)))</formula>
    </cfRule>
    <cfRule type="containsText" dxfId="10" priority="10" stopIfTrue="1" operator="containsText" text="Людмила">
      <formula>NOT(ISERROR(SEARCH("Людмила",C70)))</formula>
    </cfRule>
  </conditionalFormatting>
  <conditionalFormatting sqref="B70 D70 F70 H70">
    <cfRule type="containsText" dxfId="9" priority="11" stopIfTrue="1" operator="containsText" text="Оксана">
      <formula>NOT(ISERROR(SEARCH("Оксана",B70)))</formula>
    </cfRule>
    <cfRule type="containsText" dxfId="8" priority="12" stopIfTrue="1" operator="containsText" text="Людмила">
      <formula>NOT(ISERROR(SEARCH("Людмила",B70)))</formula>
    </cfRule>
  </conditionalFormatting>
  <conditionalFormatting sqref="I74 G74 E74 C74">
    <cfRule type="containsText" dxfId="7" priority="5" stopIfTrue="1" operator="containsText" text="Оксана">
      <formula>NOT(ISERROR(SEARCH("Оксана",C74)))</formula>
    </cfRule>
    <cfRule type="containsText" dxfId="6" priority="6" stopIfTrue="1" operator="containsText" text="Людмила">
      <formula>NOT(ISERROR(SEARCH("Людмила",C74)))</formula>
    </cfRule>
  </conditionalFormatting>
  <conditionalFormatting sqref="B74 D74 F74 H74">
    <cfRule type="containsText" dxfId="5" priority="7" stopIfTrue="1" operator="containsText" text="Оксана">
      <formula>NOT(ISERROR(SEARCH("Оксана",B74)))</formula>
    </cfRule>
    <cfRule type="containsText" dxfId="4" priority="8" stopIfTrue="1" operator="containsText" text="Людмила">
      <formula>NOT(ISERROR(SEARCH("Людмила",B74)))</formula>
    </cfRule>
  </conditionalFormatting>
  <conditionalFormatting sqref="I73 G73 E73 C73 I69 G69 E69 C69">
    <cfRule type="cellIs" dxfId="3" priority="4" stopIfTrue="1" operator="greaterThanOrEqual">
      <formula>200</formula>
    </cfRule>
  </conditionalFormatting>
  <conditionalFormatting sqref="B73:I73 B69:I69">
    <cfRule type="containsText" dxfId="2" priority="2" stopIfTrue="1" operator="containsText" text="Оксана">
      <formula>NOT(ISERROR(SEARCH("Оксана",B69)))</formula>
    </cfRule>
    <cfRule type="containsText" dxfId="1" priority="3" stopIfTrue="1" operator="containsText" text="Людмила">
      <formula>NOT(ISERROR(SEARCH("Людмила",B69)))</formula>
    </cfRule>
  </conditionalFormatting>
  <conditionalFormatting sqref="B73:I73 B69:I69">
    <cfRule type="containsText" dxfId="0" priority="1" stopIfTrue="1" operator="containsText" text="Ольга">
      <formula>NOT(ISERROR(SEARCH("Ольга",B69)))</formula>
    </cfRule>
  </conditionalFormatting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20"/>
  <sheetViews>
    <sheetView topLeftCell="A76" workbookViewId="0">
      <selection activeCell="AB107" sqref="AB107"/>
    </sheetView>
  </sheetViews>
  <sheetFormatPr defaultRowHeight="14.25" x14ac:dyDescent="0.2"/>
  <cols>
    <col min="1" max="1" width="3.28515625" style="318" bestFit="1" customWidth="1"/>
    <col min="2" max="2" width="22" bestFit="1" customWidth="1"/>
    <col min="3" max="3" width="5.140625" bestFit="1" customWidth="1"/>
    <col min="4" max="14" width="4" bestFit="1" customWidth="1"/>
    <col min="15" max="15" width="5.140625" bestFit="1" customWidth="1"/>
    <col min="16" max="46" width="4" bestFit="1" customWidth="1"/>
    <col min="47" max="47" width="6.140625" style="90" customWidth="1"/>
    <col min="48" max="48" width="7.28515625" style="90" customWidth="1"/>
    <col min="49" max="51" width="4" bestFit="1" customWidth="1"/>
    <col min="52" max="52" width="6" bestFit="1" customWidth="1"/>
  </cols>
  <sheetData>
    <row r="1" spans="2:48" ht="15.75" thickBot="1" x14ac:dyDescent="0.25">
      <c r="B1" s="644" t="s">
        <v>4</v>
      </c>
      <c r="C1" s="2157" t="s">
        <v>198</v>
      </c>
      <c r="D1" s="2158"/>
      <c r="E1" s="2158"/>
      <c r="F1" s="2159"/>
      <c r="G1" s="2157" t="s">
        <v>42</v>
      </c>
      <c r="H1" s="2158"/>
      <c r="I1" s="2158"/>
      <c r="J1" s="2159"/>
      <c r="K1" s="2157" t="s">
        <v>199</v>
      </c>
      <c r="L1" s="2158"/>
      <c r="M1" s="2158"/>
      <c r="N1" s="2159"/>
      <c r="O1" s="2157" t="s">
        <v>200</v>
      </c>
      <c r="P1" s="2158"/>
      <c r="Q1" s="2158"/>
      <c r="R1" s="2159"/>
      <c r="S1" s="2157" t="s">
        <v>19</v>
      </c>
      <c r="T1" s="2158"/>
      <c r="U1" s="2158"/>
      <c r="V1" s="2159"/>
      <c r="W1" s="2157" t="s">
        <v>201</v>
      </c>
      <c r="X1" s="2158"/>
      <c r="Y1" s="2158"/>
      <c r="Z1" s="2159"/>
      <c r="AA1" s="2157" t="s">
        <v>202</v>
      </c>
      <c r="AB1" s="2158"/>
      <c r="AC1" s="2158"/>
      <c r="AD1" s="2159"/>
      <c r="AE1" s="2157" t="s">
        <v>203</v>
      </c>
      <c r="AF1" s="2158"/>
      <c r="AG1" s="2158"/>
      <c r="AH1" s="2159"/>
      <c r="AI1" s="2157" t="s">
        <v>204</v>
      </c>
      <c r="AJ1" s="2158"/>
      <c r="AK1" s="2158"/>
      <c r="AL1" s="2159"/>
      <c r="AM1" s="2157" t="s">
        <v>205</v>
      </c>
      <c r="AN1" s="2158"/>
      <c r="AO1" s="2158"/>
      <c r="AP1" s="2159"/>
      <c r="AQ1" s="2157" t="s">
        <v>206</v>
      </c>
      <c r="AR1" s="2158"/>
      <c r="AS1" s="2158"/>
      <c r="AT1" s="2159"/>
      <c r="AU1" s="672" t="s">
        <v>207</v>
      </c>
      <c r="AV1" s="673" t="s">
        <v>208</v>
      </c>
    </row>
    <row r="2" spans="2:48" x14ac:dyDescent="0.2">
      <c r="B2" s="770" t="s">
        <v>136</v>
      </c>
      <c r="C2" s="771"/>
      <c r="D2" s="772"/>
      <c r="E2" s="772"/>
      <c r="F2" s="773"/>
      <c r="G2" s="768">
        <v>134</v>
      </c>
      <c r="H2" s="766">
        <v>204</v>
      </c>
      <c r="I2" s="766">
        <v>173</v>
      </c>
      <c r="J2" s="769">
        <v>151</v>
      </c>
      <c r="K2" s="768">
        <v>178</v>
      </c>
      <c r="L2" s="766">
        <v>168</v>
      </c>
      <c r="M2" s="766">
        <v>190</v>
      </c>
      <c r="N2" s="769">
        <v>172</v>
      </c>
      <c r="O2" s="768">
        <v>127</v>
      </c>
      <c r="P2" s="766">
        <v>128</v>
      </c>
      <c r="Q2" s="766">
        <v>195</v>
      </c>
      <c r="R2" s="769">
        <v>107</v>
      </c>
      <c r="S2" s="768">
        <v>199</v>
      </c>
      <c r="T2" s="766">
        <v>158</v>
      </c>
      <c r="U2" s="766">
        <v>118</v>
      </c>
      <c r="V2" s="769">
        <v>144</v>
      </c>
      <c r="W2" s="768">
        <v>135</v>
      </c>
      <c r="X2" s="766">
        <v>162</v>
      </c>
      <c r="Y2" s="766">
        <v>138</v>
      </c>
      <c r="Z2" s="769">
        <v>170</v>
      </c>
      <c r="AA2" s="768">
        <v>123</v>
      </c>
      <c r="AB2" s="766">
        <v>146</v>
      </c>
      <c r="AC2" s="766">
        <v>106</v>
      </c>
      <c r="AD2" s="769">
        <v>127</v>
      </c>
      <c r="AE2" s="771"/>
      <c r="AF2" s="772"/>
      <c r="AG2" s="772"/>
      <c r="AH2" s="773"/>
      <c r="AI2" s="774">
        <v>163</v>
      </c>
      <c r="AJ2" s="775">
        <v>179</v>
      </c>
      <c r="AK2" s="775">
        <v>196</v>
      </c>
      <c r="AL2" s="776">
        <v>133</v>
      </c>
      <c r="AM2" s="768">
        <v>203</v>
      </c>
      <c r="AN2" s="766">
        <v>161</v>
      </c>
      <c r="AO2" s="766">
        <v>142</v>
      </c>
      <c r="AP2" s="769">
        <v>148</v>
      </c>
      <c r="AQ2" s="768">
        <v>107</v>
      </c>
      <c r="AR2" s="766">
        <v>176</v>
      </c>
      <c r="AS2" s="766">
        <v>164</v>
      </c>
      <c r="AT2" s="769">
        <v>145</v>
      </c>
      <c r="AU2" s="674">
        <f>MAX(C2:AT2)</f>
        <v>204</v>
      </c>
      <c r="AV2" s="675">
        <f>MIN(C2:AT2)</f>
        <v>106</v>
      </c>
    </row>
    <row r="3" spans="2:48" x14ac:dyDescent="0.2">
      <c r="B3" s="681" t="s">
        <v>51</v>
      </c>
      <c r="C3" s="654">
        <v>161</v>
      </c>
      <c r="D3" s="645">
        <v>103</v>
      </c>
      <c r="E3" s="645">
        <v>106</v>
      </c>
      <c r="F3" s="655">
        <v>109</v>
      </c>
      <c r="G3" s="654">
        <v>118</v>
      </c>
      <c r="H3" s="645">
        <v>163</v>
      </c>
      <c r="I3" s="645">
        <v>122</v>
      </c>
      <c r="J3" s="655">
        <v>154</v>
      </c>
      <c r="K3" s="654">
        <v>114</v>
      </c>
      <c r="L3" s="645">
        <v>155</v>
      </c>
      <c r="M3" s="645">
        <v>123</v>
      </c>
      <c r="N3" s="655">
        <v>111</v>
      </c>
      <c r="O3" s="654">
        <v>126</v>
      </c>
      <c r="P3" s="645">
        <v>160</v>
      </c>
      <c r="Q3" s="645">
        <v>165</v>
      </c>
      <c r="R3" s="655">
        <v>138</v>
      </c>
      <c r="S3" s="654">
        <v>170</v>
      </c>
      <c r="T3" s="645">
        <v>101</v>
      </c>
      <c r="U3" s="645">
        <v>136</v>
      </c>
      <c r="V3" s="655">
        <v>102</v>
      </c>
      <c r="W3" s="654">
        <v>115</v>
      </c>
      <c r="X3" s="645">
        <v>132</v>
      </c>
      <c r="Y3" s="645">
        <v>124</v>
      </c>
      <c r="Z3" s="655">
        <v>111</v>
      </c>
      <c r="AA3" s="654">
        <v>89</v>
      </c>
      <c r="AB3" s="645">
        <v>142</v>
      </c>
      <c r="AC3" s="645">
        <v>128</v>
      </c>
      <c r="AD3" s="655">
        <v>112</v>
      </c>
      <c r="AE3" s="654">
        <v>92</v>
      </c>
      <c r="AF3" s="645">
        <v>128</v>
      </c>
      <c r="AG3" s="645">
        <v>114</v>
      </c>
      <c r="AH3" s="655">
        <v>101</v>
      </c>
      <c r="AI3" s="664">
        <v>138</v>
      </c>
      <c r="AJ3" s="648">
        <v>129</v>
      </c>
      <c r="AK3" s="648">
        <v>96</v>
      </c>
      <c r="AL3" s="665">
        <v>134</v>
      </c>
      <c r="AM3" s="654">
        <v>145</v>
      </c>
      <c r="AN3" s="645">
        <v>120</v>
      </c>
      <c r="AO3" s="645">
        <v>113</v>
      </c>
      <c r="AP3" s="655">
        <v>122</v>
      </c>
      <c r="AQ3" s="654">
        <v>130</v>
      </c>
      <c r="AR3" s="645">
        <v>126</v>
      </c>
      <c r="AS3" s="645">
        <v>140</v>
      </c>
      <c r="AT3" s="655">
        <v>124</v>
      </c>
      <c r="AU3" s="674">
        <f t="shared" ref="AU3:AU22" si="0">MAX(C3:AT3)</f>
        <v>170</v>
      </c>
      <c r="AV3" s="675">
        <f t="shared" ref="AV3:AV22" si="1">MIN(C3:AT3)</f>
        <v>89</v>
      </c>
    </row>
    <row r="4" spans="2:48" x14ac:dyDescent="0.2">
      <c r="B4" s="683" t="s">
        <v>25</v>
      </c>
      <c r="C4" s="654">
        <v>198</v>
      </c>
      <c r="D4" s="645">
        <v>184</v>
      </c>
      <c r="E4" s="645">
        <v>198</v>
      </c>
      <c r="F4" s="655">
        <v>171</v>
      </c>
      <c r="G4" s="654">
        <v>151</v>
      </c>
      <c r="H4" s="645">
        <v>188</v>
      </c>
      <c r="I4" s="645">
        <v>183</v>
      </c>
      <c r="J4" s="655">
        <v>164</v>
      </c>
      <c r="K4" s="654">
        <v>203</v>
      </c>
      <c r="L4" s="645">
        <v>203</v>
      </c>
      <c r="M4" s="645">
        <v>208</v>
      </c>
      <c r="N4" s="655">
        <v>175</v>
      </c>
      <c r="O4" s="654">
        <v>161</v>
      </c>
      <c r="P4" s="645">
        <v>177</v>
      </c>
      <c r="Q4" s="645">
        <v>124</v>
      </c>
      <c r="R4" s="655">
        <v>183</v>
      </c>
      <c r="S4" s="654">
        <v>248</v>
      </c>
      <c r="T4" s="645">
        <v>169</v>
      </c>
      <c r="U4" s="645">
        <v>180</v>
      </c>
      <c r="V4" s="655">
        <v>199</v>
      </c>
      <c r="W4" s="654">
        <v>125</v>
      </c>
      <c r="X4" s="645">
        <v>147</v>
      </c>
      <c r="Y4" s="645">
        <v>191</v>
      </c>
      <c r="Z4" s="655">
        <v>146</v>
      </c>
      <c r="AA4" s="654">
        <v>138</v>
      </c>
      <c r="AB4" s="645">
        <v>216</v>
      </c>
      <c r="AC4" s="645">
        <v>186</v>
      </c>
      <c r="AD4" s="655">
        <v>182</v>
      </c>
      <c r="AE4" s="656"/>
      <c r="AF4" s="647"/>
      <c r="AG4" s="647"/>
      <c r="AH4" s="657"/>
      <c r="AI4" s="664">
        <v>110</v>
      </c>
      <c r="AJ4" s="648">
        <v>159</v>
      </c>
      <c r="AK4" s="648">
        <v>181</v>
      </c>
      <c r="AL4" s="665">
        <v>166</v>
      </c>
      <c r="AM4" s="654">
        <v>146</v>
      </c>
      <c r="AN4" s="645">
        <v>205</v>
      </c>
      <c r="AO4" s="645">
        <v>166</v>
      </c>
      <c r="AP4" s="655">
        <v>207</v>
      </c>
      <c r="AQ4" s="654">
        <v>153</v>
      </c>
      <c r="AR4" s="645">
        <v>181</v>
      </c>
      <c r="AS4" s="645">
        <v>154</v>
      </c>
      <c r="AT4" s="655">
        <v>175</v>
      </c>
      <c r="AU4" s="682">
        <f t="shared" si="0"/>
        <v>248</v>
      </c>
      <c r="AV4" s="675">
        <f t="shared" si="1"/>
        <v>110</v>
      </c>
    </row>
    <row r="5" spans="2:48" x14ac:dyDescent="0.2">
      <c r="B5" s="667" t="s">
        <v>43</v>
      </c>
      <c r="C5" s="656"/>
      <c r="D5" s="647"/>
      <c r="E5" s="647"/>
      <c r="F5" s="657"/>
      <c r="G5" s="654">
        <v>141</v>
      </c>
      <c r="H5" s="645">
        <v>189</v>
      </c>
      <c r="I5" s="645">
        <v>188</v>
      </c>
      <c r="J5" s="655">
        <v>176</v>
      </c>
      <c r="K5" s="654">
        <v>213</v>
      </c>
      <c r="L5" s="645">
        <v>189</v>
      </c>
      <c r="M5" s="645">
        <v>190</v>
      </c>
      <c r="N5" s="655">
        <v>177</v>
      </c>
      <c r="O5" s="654">
        <v>219</v>
      </c>
      <c r="P5" s="645">
        <v>167</v>
      </c>
      <c r="Q5" s="645">
        <v>175</v>
      </c>
      <c r="R5" s="655">
        <v>139</v>
      </c>
      <c r="S5" s="654">
        <v>174</v>
      </c>
      <c r="T5" s="645">
        <v>192</v>
      </c>
      <c r="U5" s="645">
        <v>193</v>
      </c>
      <c r="V5" s="655">
        <v>149</v>
      </c>
      <c r="W5" s="654">
        <v>140</v>
      </c>
      <c r="X5" s="645">
        <v>168</v>
      </c>
      <c r="Y5" s="645">
        <v>159</v>
      </c>
      <c r="Z5" s="655">
        <v>163</v>
      </c>
      <c r="AA5" s="735">
        <v>213</v>
      </c>
      <c r="AB5" s="786">
        <v>246</v>
      </c>
      <c r="AC5" s="786">
        <v>213</v>
      </c>
      <c r="AD5" s="787">
        <v>189</v>
      </c>
      <c r="AE5" s="654">
        <v>134</v>
      </c>
      <c r="AF5" s="645">
        <v>178</v>
      </c>
      <c r="AG5" s="645">
        <v>199</v>
      </c>
      <c r="AH5" s="655">
        <v>147</v>
      </c>
      <c r="AI5" s="664">
        <v>204</v>
      </c>
      <c r="AJ5" s="648">
        <v>179</v>
      </c>
      <c r="AK5" s="648">
        <v>175</v>
      </c>
      <c r="AL5" s="665">
        <v>173</v>
      </c>
      <c r="AM5" s="654">
        <v>212</v>
      </c>
      <c r="AN5" s="645">
        <v>182</v>
      </c>
      <c r="AO5" s="645">
        <v>188</v>
      </c>
      <c r="AP5" s="655">
        <v>177</v>
      </c>
      <c r="AQ5" s="654">
        <v>184</v>
      </c>
      <c r="AR5" s="645">
        <v>184</v>
      </c>
      <c r="AS5" s="645">
        <v>199</v>
      </c>
      <c r="AT5" s="655">
        <v>164</v>
      </c>
      <c r="AU5" s="674">
        <f t="shared" si="0"/>
        <v>246</v>
      </c>
      <c r="AV5" s="675">
        <f t="shared" si="1"/>
        <v>134</v>
      </c>
    </row>
    <row r="6" spans="2:48" x14ac:dyDescent="0.2">
      <c r="B6" s="667" t="s">
        <v>47</v>
      </c>
      <c r="C6" s="656"/>
      <c r="D6" s="647"/>
      <c r="E6" s="647"/>
      <c r="F6" s="657"/>
      <c r="G6" s="654">
        <v>176</v>
      </c>
      <c r="H6" s="645">
        <v>160</v>
      </c>
      <c r="I6" s="645">
        <v>153</v>
      </c>
      <c r="J6" s="655">
        <v>180</v>
      </c>
      <c r="K6" s="654">
        <v>215</v>
      </c>
      <c r="L6" s="645">
        <v>181</v>
      </c>
      <c r="M6" s="645">
        <v>210</v>
      </c>
      <c r="N6" s="655">
        <v>158</v>
      </c>
      <c r="O6" s="654">
        <v>164</v>
      </c>
      <c r="P6" s="645">
        <v>146</v>
      </c>
      <c r="Q6" s="645">
        <v>198</v>
      </c>
      <c r="R6" s="655">
        <v>216</v>
      </c>
      <c r="S6" s="654">
        <v>157</v>
      </c>
      <c r="T6" s="645">
        <v>173</v>
      </c>
      <c r="U6" s="645">
        <v>193</v>
      </c>
      <c r="V6" s="655">
        <v>136</v>
      </c>
      <c r="W6" s="654">
        <v>202</v>
      </c>
      <c r="X6" s="645">
        <v>189</v>
      </c>
      <c r="Y6" s="645">
        <v>147</v>
      </c>
      <c r="Z6" s="655">
        <v>209</v>
      </c>
      <c r="AA6" s="654">
        <v>167</v>
      </c>
      <c r="AB6" s="645">
        <v>147</v>
      </c>
      <c r="AC6" s="645">
        <v>135</v>
      </c>
      <c r="AD6" s="655">
        <v>149</v>
      </c>
      <c r="AE6" s="656"/>
      <c r="AF6" s="647"/>
      <c r="AG6" s="647"/>
      <c r="AH6" s="657"/>
      <c r="AI6" s="664">
        <v>229</v>
      </c>
      <c r="AJ6" s="649">
        <v>214</v>
      </c>
      <c r="AK6" s="648">
        <v>147</v>
      </c>
      <c r="AL6" s="665">
        <v>157</v>
      </c>
      <c r="AM6" s="654">
        <v>125</v>
      </c>
      <c r="AN6" s="645">
        <v>145</v>
      </c>
      <c r="AO6" s="645">
        <v>149</v>
      </c>
      <c r="AP6" s="655">
        <v>204</v>
      </c>
      <c r="AQ6" s="654">
        <v>142</v>
      </c>
      <c r="AR6" s="645">
        <v>169</v>
      </c>
      <c r="AS6" s="645">
        <v>150</v>
      </c>
      <c r="AT6" s="655">
        <v>134</v>
      </c>
      <c r="AU6" s="674">
        <f t="shared" si="0"/>
        <v>229</v>
      </c>
      <c r="AV6" s="675">
        <f t="shared" si="1"/>
        <v>125</v>
      </c>
    </row>
    <row r="7" spans="2:48" x14ac:dyDescent="0.2">
      <c r="B7" s="667" t="s">
        <v>67</v>
      </c>
      <c r="C7" s="654">
        <v>149</v>
      </c>
      <c r="D7" s="645">
        <v>161</v>
      </c>
      <c r="E7" s="645">
        <v>150</v>
      </c>
      <c r="F7" s="655">
        <v>181</v>
      </c>
      <c r="G7" s="654">
        <v>138</v>
      </c>
      <c r="H7" s="645">
        <v>170</v>
      </c>
      <c r="I7" s="645">
        <v>157</v>
      </c>
      <c r="J7" s="655">
        <v>147</v>
      </c>
      <c r="K7" s="654">
        <v>142</v>
      </c>
      <c r="L7" s="645">
        <v>142</v>
      </c>
      <c r="M7" s="645">
        <v>188</v>
      </c>
      <c r="N7" s="655">
        <v>118</v>
      </c>
      <c r="O7" s="654">
        <v>118</v>
      </c>
      <c r="P7" s="645">
        <v>150</v>
      </c>
      <c r="Q7" s="645">
        <v>85</v>
      </c>
      <c r="R7" s="655">
        <v>103</v>
      </c>
      <c r="S7" s="654">
        <v>124</v>
      </c>
      <c r="T7" s="645">
        <v>128</v>
      </c>
      <c r="U7" s="645">
        <v>146</v>
      </c>
      <c r="V7" s="655">
        <v>109</v>
      </c>
      <c r="W7" s="654">
        <v>118</v>
      </c>
      <c r="X7" s="645">
        <v>135</v>
      </c>
      <c r="Y7" s="645">
        <v>177</v>
      </c>
      <c r="Z7" s="655">
        <v>153</v>
      </c>
      <c r="AA7" s="735">
        <v>122</v>
      </c>
      <c r="AB7" s="786">
        <v>169</v>
      </c>
      <c r="AC7" s="786">
        <v>146</v>
      </c>
      <c r="AD7" s="787">
        <v>146</v>
      </c>
      <c r="AE7" s="656"/>
      <c r="AF7" s="647"/>
      <c r="AG7" s="647"/>
      <c r="AH7" s="657"/>
      <c r="AI7" s="656"/>
      <c r="AJ7" s="647"/>
      <c r="AK7" s="647"/>
      <c r="AL7" s="657"/>
      <c r="AM7" s="656"/>
      <c r="AN7" s="647"/>
      <c r="AO7" s="647"/>
      <c r="AP7" s="657"/>
      <c r="AQ7" s="654">
        <v>152</v>
      </c>
      <c r="AR7" s="645">
        <v>125</v>
      </c>
      <c r="AS7" s="645">
        <v>161</v>
      </c>
      <c r="AT7" s="655">
        <v>158</v>
      </c>
      <c r="AU7" s="674">
        <f t="shared" si="0"/>
        <v>188</v>
      </c>
      <c r="AV7" s="678">
        <f t="shared" si="1"/>
        <v>85</v>
      </c>
    </row>
    <row r="8" spans="2:48" x14ac:dyDescent="0.2">
      <c r="B8" s="681" t="s">
        <v>13</v>
      </c>
      <c r="C8" s="654">
        <v>174</v>
      </c>
      <c r="D8" s="645">
        <v>173</v>
      </c>
      <c r="E8" s="645">
        <v>182</v>
      </c>
      <c r="F8" s="655">
        <v>177</v>
      </c>
      <c r="G8" s="654">
        <v>184</v>
      </c>
      <c r="H8" s="645">
        <v>181</v>
      </c>
      <c r="I8" s="645">
        <v>192</v>
      </c>
      <c r="J8" s="655">
        <v>181</v>
      </c>
      <c r="K8" s="654">
        <v>199</v>
      </c>
      <c r="L8" s="645">
        <v>210</v>
      </c>
      <c r="M8" s="645">
        <v>200</v>
      </c>
      <c r="N8" s="655">
        <v>135</v>
      </c>
      <c r="O8" s="654">
        <v>173</v>
      </c>
      <c r="P8" s="645">
        <v>146</v>
      </c>
      <c r="Q8" s="645">
        <v>188</v>
      </c>
      <c r="R8" s="655">
        <v>189</v>
      </c>
      <c r="S8" s="654">
        <v>172</v>
      </c>
      <c r="T8" s="645">
        <v>179</v>
      </c>
      <c r="U8" s="645">
        <v>150</v>
      </c>
      <c r="V8" s="655">
        <v>175</v>
      </c>
      <c r="W8" s="654">
        <v>223</v>
      </c>
      <c r="X8" s="645">
        <v>190</v>
      </c>
      <c r="Y8" s="645">
        <v>210</v>
      </c>
      <c r="Z8" s="655">
        <v>202</v>
      </c>
      <c r="AA8" s="654">
        <v>211</v>
      </c>
      <c r="AB8" s="645">
        <v>170</v>
      </c>
      <c r="AC8" s="645">
        <v>147</v>
      </c>
      <c r="AD8" s="655">
        <v>160</v>
      </c>
      <c r="AE8" s="654">
        <v>185</v>
      </c>
      <c r="AF8" s="645">
        <v>179</v>
      </c>
      <c r="AG8" s="645">
        <v>179</v>
      </c>
      <c r="AH8" s="655">
        <v>130</v>
      </c>
      <c r="AI8" s="666">
        <v>177</v>
      </c>
      <c r="AJ8" s="648">
        <v>158</v>
      </c>
      <c r="AK8" s="648">
        <v>223</v>
      </c>
      <c r="AL8" s="665">
        <v>198</v>
      </c>
      <c r="AM8" s="654">
        <v>188</v>
      </c>
      <c r="AN8" s="645">
        <v>209</v>
      </c>
      <c r="AO8" s="645">
        <v>179</v>
      </c>
      <c r="AP8" s="655">
        <v>207</v>
      </c>
      <c r="AQ8" s="654">
        <v>197</v>
      </c>
      <c r="AR8" s="645">
        <v>193</v>
      </c>
      <c r="AS8" s="645">
        <v>206</v>
      </c>
      <c r="AT8" s="655">
        <v>209</v>
      </c>
      <c r="AU8" s="674">
        <f t="shared" si="0"/>
        <v>223</v>
      </c>
      <c r="AV8" s="675">
        <f t="shared" si="1"/>
        <v>130</v>
      </c>
    </row>
    <row r="9" spans="2:48" x14ac:dyDescent="0.2">
      <c r="B9" s="681" t="s">
        <v>64</v>
      </c>
      <c r="C9" s="654">
        <v>150</v>
      </c>
      <c r="D9" s="645">
        <v>181</v>
      </c>
      <c r="E9" s="645">
        <v>120</v>
      </c>
      <c r="F9" s="655">
        <v>141</v>
      </c>
      <c r="G9" s="654">
        <v>156</v>
      </c>
      <c r="H9" s="645">
        <v>93</v>
      </c>
      <c r="I9" s="645">
        <v>174</v>
      </c>
      <c r="J9" s="655">
        <v>113</v>
      </c>
      <c r="K9" s="654">
        <v>134</v>
      </c>
      <c r="L9" s="645">
        <v>143</v>
      </c>
      <c r="M9" s="645">
        <v>155</v>
      </c>
      <c r="N9" s="655">
        <v>108</v>
      </c>
      <c r="O9" s="654">
        <v>108</v>
      </c>
      <c r="P9" s="645">
        <v>148</v>
      </c>
      <c r="Q9" s="645">
        <v>173</v>
      </c>
      <c r="R9" s="655">
        <v>142</v>
      </c>
      <c r="S9" s="654">
        <v>151</v>
      </c>
      <c r="T9" s="645">
        <v>139</v>
      </c>
      <c r="U9" s="645">
        <v>133</v>
      </c>
      <c r="V9" s="655">
        <v>138</v>
      </c>
      <c r="W9" s="654">
        <v>120</v>
      </c>
      <c r="X9" s="645">
        <v>129</v>
      </c>
      <c r="Y9" s="645">
        <v>101</v>
      </c>
      <c r="Z9" s="655">
        <v>128</v>
      </c>
      <c r="AA9" s="654">
        <v>138</v>
      </c>
      <c r="AB9" s="645">
        <v>157</v>
      </c>
      <c r="AC9" s="645">
        <v>149</v>
      </c>
      <c r="AD9" s="655">
        <v>124</v>
      </c>
      <c r="AE9" s="654">
        <v>168</v>
      </c>
      <c r="AF9" s="645">
        <v>104</v>
      </c>
      <c r="AG9" s="645">
        <v>147</v>
      </c>
      <c r="AH9" s="655">
        <v>156</v>
      </c>
      <c r="AI9" s="664">
        <v>138</v>
      </c>
      <c r="AJ9" s="648">
        <v>157</v>
      </c>
      <c r="AK9" s="648">
        <v>121</v>
      </c>
      <c r="AL9" s="665">
        <v>158</v>
      </c>
      <c r="AM9" s="654">
        <v>145</v>
      </c>
      <c r="AN9" s="645">
        <v>179</v>
      </c>
      <c r="AO9" s="645">
        <v>147</v>
      </c>
      <c r="AP9" s="655">
        <v>110</v>
      </c>
      <c r="AQ9" s="654">
        <v>106</v>
      </c>
      <c r="AR9" s="645">
        <v>152</v>
      </c>
      <c r="AS9" s="645">
        <v>111</v>
      </c>
      <c r="AT9" s="655">
        <v>121</v>
      </c>
      <c r="AU9" s="674">
        <f t="shared" si="0"/>
        <v>181</v>
      </c>
      <c r="AV9" s="675">
        <f t="shared" si="1"/>
        <v>93</v>
      </c>
    </row>
    <row r="10" spans="2:48" x14ac:dyDescent="0.2">
      <c r="B10" s="667" t="s">
        <v>68</v>
      </c>
      <c r="C10" s="654">
        <v>167</v>
      </c>
      <c r="D10" s="645">
        <v>153</v>
      </c>
      <c r="E10" s="645">
        <v>165</v>
      </c>
      <c r="F10" s="655">
        <v>158</v>
      </c>
      <c r="G10" s="654">
        <v>158</v>
      </c>
      <c r="H10" s="645">
        <v>154</v>
      </c>
      <c r="I10" s="645">
        <v>219</v>
      </c>
      <c r="J10" s="655">
        <v>151</v>
      </c>
      <c r="K10" s="654">
        <v>190</v>
      </c>
      <c r="L10" s="645">
        <v>160</v>
      </c>
      <c r="M10" s="645">
        <v>158</v>
      </c>
      <c r="N10" s="655">
        <v>167</v>
      </c>
      <c r="O10" s="654">
        <v>139</v>
      </c>
      <c r="P10" s="645">
        <v>201</v>
      </c>
      <c r="Q10" s="645">
        <v>179</v>
      </c>
      <c r="R10" s="655">
        <v>197</v>
      </c>
      <c r="S10" s="654">
        <v>151</v>
      </c>
      <c r="T10" s="645">
        <v>176</v>
      </c>
      <c r="U10" s="645">
        <v>185</v>
      </c>
      <c r="V10" s="655">
        <v>140</v>
      </c>
      <c r="W10" s="654">
        <v>190</v>
      </c>
      <c r="X10" s="645">
        <v>202</v>
      </c>
      <c r="Y10" s="645">
        <v>184</v>
      </c>
      <c r="Z10" s="655">
        <v>144</v>
      </c>
      <c r="AA10" s="654">
        <v>160</v>
      </c>
      <c r="AB10" s="645">
        <v>144</v>
      </c>
      <c r="AC10" s="645">
        <v>219</v>
      </c>
      <c r="AD10" s="655">
        <v>198</v>
      </c>
      <c r="AE10" s="656"/>
      <c r="AF10" s="647"/>
      <c r="AG10" s="647"/>
      <c r="AH10" s="657"/>
      <c r="AI10" s="664">
        <v>158</v>
      </c>
      <c r="AJ10" s="648">
        <v>169</v>
      </c>
      <c r="AK10" s="648">
        <v>147</v>
      </c>
      <c r="AL10" s="665">
        <v>168</v>
      </c>
      <c r="AM10" s="654">
        <v>212</v>
      </c>
      <c r="AN10" s="645">
        <v>174</v>
      </c>
      <c r="AO10" s="645">
        <v>168</v>
      </c>
      <c r="AP10" s="655">
        <v>170</v>
      </c>
      <c r="AQ10" s="654">
        <v>158</v>
      </c>
      <c r="AR10" s="645">
        <v>148</v>
      </c>
      <c r="AS10" s="645">
        <v>183</v>
      </c>
      <c r="AT10" s="655">
        <v>215</v>
      </c>
      <c r="AU10" s="674">
        <f t="shared" si="0"/>
        <v>219</v>
      </c>
      <c r="AV10" s="675">
        <f t="shared" si="1"/>
        <v>139</v>
      </c>
    </row>
    <row r="11" spans="2:48" x14ac:dyDescent="0.2">
      <c r="B11" s="667" t="s">
        <v>12</v>
      </c>
      <c r="C11" s="654">
        <v>148</v>
      </c>
      <c r="D11" s="645">
        <v>165</v>
      </c>
      <c r="E11" s="645">
        <v>205</v>
      </c>
      <c r="F11" s="655">
        <v>129</v>
      </c>
      <c r="G11" s="654">
        <v>177</v>
      </c>
      <c r="H11" s="645">
        <v>219</v>
      </c>
      <c r="I11" s="645">
        <v>168</v>
      </c>
      <c r="J11" s="655">
        <v>167</v>
      </c>
      <c r="K11" s="654">
        <v>184</v>
      </c>
      <c r="L11" s="645">
        <v>185</v>
      </c>
      <c r="M11" s="645">
        <v>177</v>
      </c>
      <c r="N11" s="655">
        <v>163</v>
      </c>
      <c r="O11" s="654">
        <v>188</v>
      </c>
      <c r="P11" s="645">
        <v>192</v>
      </c>
      <c r="Q11" s="645">
        <v>153</v>
      </c>
      <c r="R11" s="655">
        <v>169</v>
      </c>
      <c r="S11" s="654">
        <v>178</v>
      </c>
      <c r="T11" s="645">
        <v>153</v>
      </c>
      <c r="U11" s="645">
        <v>156</v>
      </c>
      <c r="V11" s="655">
        <v>200</v>
      </c>
      <c r="W11" s="654">
        <v>201</v>
      </c>
      <c r="X11" s="645">
        <v>159</v>
      </c>
      <c r="Y11" s="645">
        <v>184</v>
      </c>
      <c r="Z11" s="655">
        <v>203</v>
      </c>
      <c r="AA11" s="735">
        <v>157</v>
      </c>
      <c r="AB11" s="786">
        <v>191</v>
      </c>
      <c r="AC11" s="786">
        <v>191</v>
      </c>
      <c r="AD11" s="787">
        <v>123</v>
      </c>
      <c r="AE11" s="654">
        <v>167</v>
      </c>
      <c r="AF11" s="645">
        <v>222</v>
      </c>
      <c r="AG11" s="645">
        <v>179</v>
      </c>
      <c r="AH11" s="655">
        <v>165</v>
      </c>
      <c r="AI11" s="664">
        <v>168</v>
      </c>
      <c r="AJ11" s="648">
        <v>203</v>
      </c>
      <c r="AK11" s="648">
        <v>159</v>
      </c>
      <c r="AL11" s="665">
        <v>204</v>
      </c>
      <c r="AM11" s="656"/>
      <c r="AN11" s="647"/>
      <c r="AO11" s="647"/>
      <c r="AP11" s="657"/>
      <c r="AQ11" s="654">
        <v>165</v>
      </c>
      <c r="AR11" s="645">
        <v>221</v>
      </c>
      <c r="AS11" s="645">
        <v>144</v>
      </c>
      <c r="AT11" s="655">
        <v>209</v>
      </c>
      <c r="AU11" s="674">
        <f t="shared" si="0"/>
        <v>222</v>
      </c>
      <c r="AV11" s="675">
        <f t="shared" si="1"/>
        <v>123</v>
      </c>
    </row>
    <row r="12" spans="2:48" x14ac:dyDescent="0.2">
      <c r="B12" s="679" t="s">
        <v>34</v>
      </c>
      <c r="C12" s="654">
        <v>196</v>
      </c>
      <c r="D12" s="645">
        <v>204</v>
      </c>
      <c r="E12" s="645">
        <v>143</v>
      </c>
      <c r="F12" s="655">
        <v>170</v>
      </c>
      <c r="G12" s="654">
        <v>163</v>
      </c>
      <c r="H12" s="645">
        <v>168</v>
      </c>
      <c r="I12" s="645">
        <v>163</v>
      </c>
      <c r="J12" s="655">
        <v>182</v>
      </c>
      <c r="K12" s="654">
        <v>210</v>
      </c>
      <c r="L12" s="645">
        <v>171</v>
      </c>
      <c r="M12" s="645">
        <v>203</v>
      </c>
      <c r="N12" s="655">
        <v>209</v>
      </c>
      <c r="O12" s="654">
        <v>145</v>
      </c>
      <c r="P12" s="645">
        <v>248</v>
      </c>
      <c r="Q12" s="645">
        <v>213</v>
      </c>
      <c r="R12" s="655">
        <v>190</v>
      </c>
      <c r="S12" s="654">
        <v>181</v>
      </c>
      <c r="T12" s="645">
        <v>199</v>
      </c>
      <c r="U12" s="645">
        <v>178</v>
      </c>
      <c r="V12" s="655">
        <v>194</v>
      </c>
      <c r="W12" s="654">
        <v>189</v>
      </c>
      <c r="X12" s="645">
        <v>210</v>
      </c>
      <c r="Y12" s="645">
        <v>193</v>
      </c>
      <c r="Z12" s="655">
        <v>195</v>
      </c>
      <c r="AA12" s="735">
        <v>181</v>
      </c>
      <c r="AB12" s="786">
        <v>175</v>
      </c>
      <c r="AC12" s="786">
        <v>134</v>
      </c>
      <c r="AD12" s="787">
        <v>224</v>
      </c>
      <c r="AE12" s="654">
        <v>195</v>
      </c>
      <c r="AF12" s="645">
        <v>193</v>
      </c>
      <c r="AG12" s="645">
        <v>214</v>
      </c>
      <c r="AH12" s="655">
        <v>199</v>
      </c>
      <c r="AI12" s="656"/>
      <c r="AJ12" s="647"/>
      <c r="AK12" s="647"/>
      <c r="AL12" s="657"/>
      <c r="AM12" s="656"/>
      <c r="AN12" s="647"/>
      <c r="AO12" s="647"/>
      <c r="AP12" s="657"/>
      <c r="AQ12" s="654">
        <v>166</v>
      </c>
      <c r="AR12" s="645">
        <v>169</v>
      </c>
      <c r="AS12" s="645">
        <v>190</v>
      </c>
      <c r="AT12" s="655">
        <v>160</v>
      </c>
      <c r="AU12" s="682">
        <f t="shared" si="0"/>
        <v>248</v>
      </c>
      <c r="AV12" s="675">
        <f t="shared" si="1"/>
        <v>134</v>
      </c>
    </row>
    <row r="13" spans="2:48" x14ac:dyDescent="0.2">
      <c r="B13" s="667" t="s">
        <v>121</v>
      </c>
      <c r="C13" s="654">
        <v>171</v>
      </c>
      <c r="D13" s="645">
        <v>170</v>
      </c>
      <c r="E13" s="645">
        <v>128</v>
      </c>
      <c r="F13" s="655">
        <v>130</v>
      </c>
      <c r="G13" s="654">
        <v>132</v>
      </c>
      <c r="H13" s="645">
        <v>144</v>
      </c>
      <c r="I13" s="645">
        <v>161</v>
      </c>
      <c r="J13" s="655">
        <v>154</v>
      </c>
      <c r="K13" s="654">
        <v>177</v>
      </c>
      <c r="L13" s="645">
        <v>154</v>
      </c>
      <c r="M13" s="645">
        <v>137</v>
      </c>
      <c r="N13" s="655">
        <v>154</v>
      </c>
      <c r="O13" s="654">
        <v>124</v>
      </c>
      <c r="P13" s="645">
        <v>171</v>
      </c>
      <c r="Q13" s="645">
        <v>180</v>
      </c>
      <c r="R13" s="655">
        <v>140</v>
      </c>
      <c r="S13" s="654">
        <v>143</v>
      </c>
      <c r="T13" s="645">
        <v>212</v>
      </c>
      <c r="U13" s="645">
        <v>151</v>
      </c>
      <c r="V13" s="655">
        <v>155</v>
      </c>
      <c r="W13" s="654">
        <v>219</v>
      </c>
      <c r="X13" s="645">
        <v>178</v>
      </c>
      <c r="Y13" s="645">
        <v>164</v>
      </c>
      <c r="Z13" s="655">
        <v>167</v>
      </c>
      <c r="AA13" s="654">
        <v>137</v>
      </c>
      <c r="AB13" s="645">
        <v>120</v>
      </c>
      <c r="AC13" s="645">
        <v>201</v>
      </c>
      <c r="AD13" s="655">
        <v>167</v>
      </c>
      <c r="AE13" s="656"/>
      <c r="AF13" s="647"/>
      <c r="AG13" s="647"/>
      <c r="AH13" s="657"/>
      <c r="AI13" s="664">
        <v>158</v>
      </c>
      <c r="AJ13" s="648">
        <v>177</v>
      </c>
      <c r="AK13" s="648">
        <v>158</v>
      </c>
      <c r="AL13" s="665">
        <v>165</v>
      </c>
      <c r="AM13" s="654">
        <v>150</v>
      </c>
      <c r="AN13" s="645">
        <v>138</v>
      </c>
      <c r="AO13" s="645">
        <v>166</v>
      </c>
      <c r="AP13" s="655">
        <v>146</v>
      </c>
      <c r="AQ13" s="654">
        <v>126</v>
      </c>
      <c r="AR13" s="645">
        <v>131</v>
      </c>
      <c r="AS13" s="645">
        <v>140</v>
      </c>
      <c r="AT13" s="655">
        <v>172</v>
      </c>
      <c r="AU13" s="674">
        <f t="shared" si="0"/>
        <v>219</v>
      </c>
      <c r="AV13" s="675">
        <f t="shared" si="1"/>
        <v>120</v>
      </c>
    </row>
    <row r="14" spans="2:48" x14ac:dyDescent="0.2">
      <c r="B14" s="668" t="s">
        <v>196</v>
      </c>
      <c r="C14" s="656"/>
      <c r="D14" s="647"/>
      <c r="E14" s="647"/>
      <c r="F14" s="657"/>
      <c r="G14" s="656"/>
      <c r="H14" s="647"/>
      <c r="I14" s="647"/>
      <c r="J14" s="657"/>
      <c r="K14" s="656"/>
      <c r="L14" s="647"/>
      <c r="M14" s="647"/>
      <c r="N14" s="657"/>
      <c r="O14" s="654">
        <v>136</v>
      </c>
      <c r="P14" s="645">
        <v>147</v>
      </c>
      <c r="Q14" s="645">
        <v>165</v>
      </c>
      <c r="R14" s="655">
        <v>132</v>
      </c>
      <c r="S14" s="654">
        <v>159</v>
      </c>
      <c r="T14" s="645">
        <v>102</v>
      </c>
      <c r="U14" s="645">
        <v>155</v>
      </c>
      <c r="V14" s="655">
        <v>135</v>
      </c>
      <c r="W14" s="654">
        <v>135</v>
      </c>
      <c r="X14" s="645">
        <v>127</v>
      </c>
      <c r="Y14" s="645">
        <v>126</v>
      </c>
      <c r="Z14" s="655">
        <v>125</v>
      </c>
      <c r="AA14" s="654">
        <v>132</v>
      </c>
      <c r="AB14" s="645">
        <v>112</v>
      </c>
      <c r="AC14" s="645">
        <v>133</v>
      </c>
      <c r="AD14" s="655">
        <v>92</v>
      </c>
      <c r="AE14" s="656"/>
      <c r="AF14" s="647"/>
      <c r="AG14" s="647"/>
      <c r="AH14" s="657"/>
      <c r="AI14" s="664">
        <v>166</v>
      </c>
      <c r="AJ14" s="648">
        <v>118</v>
      </c>
      <c r="AK14" s="648">
        <v>114</v>
      </c>
      <c r="AL14" s="665">
        <v>124</v>
      </c>
      <c r="AM14" s="654">
        <v>138</v>
      </c>
      <c r="AN14" s="645">
        <v>151</v>
      </c>
      <c r="AO14" s="645">
        <v>130</v>
      </c>
      <c r="AP14" s="655">
        <v>164</v>
      </c>
      <c r="AQ14" s="654">
        <v>174</v>
      </c>
      <c r="AR14" s="645">
        <v>131</v>
      </c>
      <c r="AS14" s="645">
        <v>144</v>
      </c>
      <c r="AT14" s="655">
        <v>165</v>
      </c>
      <c r="AU14" s="674">
        <f t="shared" si="0"/>
        <v>174</v>
      </c>
      <c r="AV14" s="675">
        <f t="shared" si="1"/>
        <v>92</v>
      </c>
    </row>
    <row r="15" spans="2:48" ht="13.5" customHeight="1" x14ac:dyDescent="0.2">
      <c r="B15" s="681" t="s">
        <v>41</v>
      </c>
      <c r="C15" s="654">
        <v>172</v>
      </c>
      <c r="D15" s="645">
        <v>170</v>
      </c>
      <c r="E15" s="645">
        <v>152</v>
      </c>
      <c r="F15" s="655">
        <v>146</v>
      </c>
      <c r="G15" s="654">
        <v>110</v>
      </c>
      <c r="H15" s="645">
        <v>173</v>
      </c>
      <c r="I15" s="645">
        <v>179</v>
      </c>
      <c r="J15" s="655">
        <v>182</v>
      </c>
      <c r="K15" s="654">
        <v>166</v>
      </c>
      <c r="L15" s="645">
        <v>151</v>
      </c>
      <c r="M15" s="645">
        <v>183</v>
      </c>
      <c r="N15" s="655">
        <v>202</v>
      </c>
      <c r="O15" s="654">
        <v>159</v>
      </c>
      <c r="P15" s="645">
        <v>165</v>
      </c>
      <c r="Q15" s="645">
        <v>175</v>
      </c>
      <c r="R15" s="655">
        <v>154</v>
      </c>
      <c r="S15" s="654">
        <v>170</v>
      </c>
      <c r="T15" s="645">
        <v>181</v>
      </c>
      <c r="U15" s="645">
        <v>177</v>
      </c>
      <c r="V15" s="655">
        <v>181</v>
      </c>
      <c r="W15" s="654">
        <v>161</v>
      </c>
      <c r="X15" s="645">
        <v>208</v>
      </c>
      <c r="Y15" s="645">
        <v>183</v>
      </c>
      <c r="Z15" s="655">
        <v>205</v>
      </c>
      <c r="AA15" s="654">
        <v>148</v>
      </c>
      <c r="AB15" s="645">
        <v>157</v>
      </c>
      <c r="AC15" s="645">
        <v>191</v>
      </c>
      <c r="AD15" s="655">
        <v>146</v>
      </c>
      <c r="AE15" s="654">
        <v>180</v>
      </c>
      <c r="AF15" s="645">
        <v>157</v>
      </c>
      <c r="AG15" s="645">
        <v>151</v>
      </c>
      <c r="AH15" s="655">
        <v>175</v>
      </c>
      <c r="AI15" s="664">
        <v>200</v>
      </c>
      <c r="AJ15" s="648">
        <v>236</v>
      </c>
      <c r="AK15" s="648">
        <v>168</v>
      </c>
      <c r="AL15" s="665">
        <v>199</v>
      </c>
      <c r="AM15" s="654">
        <v>179</v>
      </c>
      <c r="AN15" s="645">
        <v>149</v>
      </c>
      <c r="AO15" s="645">
        <v>145</v>
      </c>
      <c r="AP15" s="655">
        <v>235</v>
      </c>
      <c r="AQ15" s="654">
        <v>244</v>
      </c>
      <c r="AR15" s="645">
        <v>212</v>
      </c>
      <c r="AS15" s="645">
        <v>207</v>
      </c>
      <c r="AT15" s="655">
        <v>166</v>
      </c>
      <c r="AU15" s="674">
        <f t="shared" si="0"/>
        <v>244</v>
      </c>
      <c r="AV15" s="675">
        <f t="shared" si="1"/>
        <v>110</v>
      </c>
    </row>
    <row r="16" spans="2:48" x14ac:dyDescent="0.2">
      <c r="B16" s="667" t="s">
        <v>11</v>
      </c>
      <c r="C16" s="656"/>
      <c r="D16" s="647"/>
      <c r="E16" s="647"/>
      <c r="F16" s="657"/>
      <c r="G16" s="654">
        <v>134</v>
      </c>
      <c r="H16" s="645">
        <v>150</v>
      </c>
      <c r="I16" s="645">
        <v>133</v>
      </c>
      <c r="J16" s="655">
        <v>166</v>
      </c>
      <c r="K16" s="654">
        <v>191</v>
      </c>
      <c r="L16" s="645">
        <v>163</v>
      </c>
      <c r="M16" s="645">
        <v>135</v>
      </c>
      <c r="N16" s="655">
        <v>208</v>
      </c>
      <c r="O16" s="654">
        <v>210</v>
      </c>
      <c r="P16" s="645">
        <v>188</v>
      </c>
      <c r="Q16" s="645">
        <v>159</v>
      </c>
      <c r="R16" s="655">
        <v>166</v>
      </c>
      <c r="S16" s="654">
        <v>188</v>
      </c>
      <c r="T16" s="645">
        <v>114</v>
      </c>
      <c r="U16" s="645">
        <v>137</v>
      </c>
      <c r="V16" s="655">
        <v>145</v>
      </c>
      <c r="W16" s="654">
        <v>164</v>
      </c>
      <c r="X16" s="645">
        <v>173</v>
      </c>
      <c r="Y16" s="645">
        <v>148</v>
      </c>
      <c r="Z16" s="655">
        <v>161</v>
      </c>
      <c r="AA16" s="654">
        <v>181</v>
      </c>
      <c r="AB16" s="645">
        <v>165</v>
      </c>
      <c r="AC16" s="645">
        <v>191</v>
      </c>
      <c r="AD16" s="655">
        <v>190</v>
      </c>
      <c r="AE16" s="654">
        <v>116</v>
      </c>
      <c r="AF16" s="645">
        <v>107</v>
      </c>
      <c r="AG16" s="645">
        <v>156</v>
      </c>
      <c r="AH16" s="655">
        <v>173</v>
      </c>
      <c r="AI16" s="664">
        <v>168</v>
      </c>
      <c r="AJ16" s="648">
        <v>200</v>
      </c>
      <c r="AK16" s="648">
        <v>184</v>
      </c>
      <c r="AL16" s="665">
        <v>201</v>
      </c>
      <c r="AM16" s="654">
        <v>201</v>
      </c>
      <c r="AN16" s="645">
        <v>153</v>
      </c>
      <c r="AO16" s="645">
        <v>157</v>
      </c>
      <c r="AP16" s="655">
        <v>168</v>
      </c>
      <c r="AQ16" s="654">
        <v>170</v>
      </c>
      <c r="AR16" s="645">
        <v>171</v>
      </c>
      <c r="AS16" s="645">
        <v>158</v>
      </c>
      <c r="AT16" s="655">
        <v>202</v>
      </c>
      <c r="AU16" s="674">
        <f t="shared" si="0"/>
        <v>210</v>
      </c>
      <c r="AV16" s="675">
        <f t="shared" si="1"/>
        <v>107</v>
      </c>
    </row>
    <row r="17" spans="2:48" x14ac:dyDescent="0.2">
      <c r="B17" s="669" t="s">
        <v>39</v>
      </c>
      <c r="C17" s="656"/>
      <c r="D17" s="647"/>
      <c r="E17" s="647"/>
      <c r="F17" s="657"/>
      <c r="G17" s="654">
        <v>148</v>
      </c>
      <c r="H17" s="645">
        <v>137</v>
      </c>
      <c r="I17" s="645">
        <v>137</v>
      </c>
      <c r="J17" s="655">
        <v>156</v>
      </c>
      <c r="K17" s="656"/>
      <c r="L17" s="647"/>
      <c r="M17" s="647"/>
      <c r="N17" s="657"/>
      <c r="O17" s="654">
        <v>127</v>
      </c>
      <c r="P17" s="645">
        <v>187</v>
      </c>
      <c r="Q17" s="645">
        <v>187</v>
      </c>
      <c r="R17" s="655">
        <v>160</v>
      </c>
      <c r="S17" s="654">
        <v>191</v>
      </c>
      <c r="T17" s="645">
        <v>147</v>
      </c>
      <c r="U17" s="645">
        <v>179</v>
      </c>
      <c r="V17" s="655">
        <v>179</v>
      </c>
      <c r="W17" s="654">
        <v>155</v>
      </c>
      <c r="X17" s="645">
        <v>177</v>
      </c>
      <c r="Y17" s="645">
        <v>165</v>
      </c>
      <c r="Z17" s="655">
        <v>166</v>
      </c>
      <c r="AA17" s="735">
        <v>181</v>
      </c>
      <c r="AB17" s="786">
        <v>181</v>
      </c>
      <c r="AC17" s="786">
        <v>167</v>
      </c>
      <c r="AD17" s="787">
        <v>180</v>
      </c>
      <c r="AE17" s="656"/>
      <c r="AF17" s="647"/>
      <c r="AG17" s="647"/>
      <c r="AH17" s="657"/>
      <c r="AI17" s="664">
        <v>154</v>
      </c>
      <c r="AJ17" s="648">
        <v>151</v>
      </c>
      <c r="AK17" s="648">
        <v>151</v>
      </c>
      <c r="AL17" s="665">
        <v>157</v>
      </c>
      <c r="AM17" s="656"/>
      <c r="AN17" s="647"/>
      <c r="AO17" s="647"/>
      <c r="AP17" s="657"/>
      <c r="AQ17" s="654">
        <v>176</v>
      </c>
      <c r="AR17" s="645">
        <v>157</v>
      </c>
      <c r="AS17" s="645">
        <v>170</v>
      </c>
      <c r="AT17" s="655">
        <v>163</v>
      </c>
      <c r="AU17" s="674">
        <f t="shared" si="0"/>
        <v>191</v>
      </c>
      <c r="AV17" s="675">
        <f t="shared" si="1"/>
        <v>127</v>
      </c>
    </row>
    <row r="18" spans="2:48" x14ac:dyDescent="0.2">
      <c r="B18" s="670" t="s">
        <v>65</v>
      </c>
      <c r="C18" s="656"/>
      <c r="D18" s="647"/>
      <c r="E18" s="647"/>
      <c r="F18" s="657"/>
      <c r="G18" s="654">
        <v>159</v>
      </c>
      <c r="H18" s="645">
        <v>170</v>
      </c>
      <c r="I18" s="645">
        <v>186</v>
      </c>
      <c r="J18" s="655">
        <v>129</v>
      </c>
      <c r="K18" s="654">
        <v>155</v>
      </c>
      <c r="L18" s="645">
        <v>159</v>
      </c>
      <c r="M18" s="645">
        <v>189</v>
      </c>
      <c r="N18" s="655">
        <v>136</v>
      </c>
      <c r="O18" s="656"/>
      <c r="P18" s="647"/>
      <c r="Q18" s="647"/>
      <c r="R18" s="657"/>
      <c r="S18" s="656"/>
      <c r="T18" s="647"/>
      <c r="U18" s="647"/>
      <c r="V18" s="657"/>
      <c r="W18" s="656"/>
      <c r="X18" s="647"/>
      <c r="Y18" s="647"/>
      <c r="Z18" s="657"/>
      <c r="AA18" s="735">
        <v>164</v>
      </c>
      <c r="AB18" s="786">
        <v>150</v>
      </c>
      <c r="AC18" s="786">
        <v>165</v>
      </c>
      <c r="AD18" s="787">
        <v>162</v>
      </c>
      <c r="AE18" s="656"/>
      <c r="AF18" s="647"/>
      <c r="AG18" s="647"/>
      <c r="AH18" s="657"/>
      <c r="AI18" s="656"/>
      <c r="AJ18" s="647"/>
      <c r="AK18" s="647"/>
      <c r="AL18" s="657"/>
      <c r="AM18" s="656"/>
      <c r="AN18" s="647"/>
      <c r="AO18" s="647"/>
      <c r="AP18" s="657"/>
      <c r="AQ18" s="654">
        <v>151</v>
      </c>
      <c r="AR18" s="645">
        <v>195</v>
      </c>
      <c r="AS18" s="645">
        <v>188</v>
      </c>
      <c r="AT18" s="655">
        <v>174</v>
      </c>
      <c r="AU18" s="674">
        <f t="shared" si="0"/>
        <v>195</v>
      </c>
      <c r="AV18" s="675">
        <f t="shared" si="1"/>
        <v>129</v>
      </c>
    </row>
    <row r="19" spans="2:48" x14ac:dyDescent="0.2">
      <c r="B19" s="670" t="s">
        <v>122</v>
      </c>
      <c r="C19" s="654">
        <v>151</v>
      </c>
      <c r="D19" s="645">
        <v>145</v>
      </c>
      <c r="E19" s="645">
        <v>129</v>
      </c>
      <c r="F19" s="655">
        <v>153</v>
      </c>
      <c r="G19" s="654">
        <v>134</v>
      </c>
      <c r="H19" s="645">
        <v>133</v>
      </c>
      <c r="I19" s="645">
        <v>120</v>
      </c>
      <c r="J19" s="655">
        <v>126</v>
      </c>
      <c r="K19" s="654">
        <v>104</v>
      </c>
      <c r="L19" s="645">
        <v>169</v>
      </c>
      <c r="M19" s="645">
        <v>148</v>
      </c>
      <c r="N19" s="655">
        <v>104</v>
      </c>
      <c r="O19" s="656"/>
      <c r="P19" s="647"/>
      <c r="Q19" s="647"/>
      <c r="R19" s="657"/>
      <c r="S19" s="656"/>
      <c r="T19" s="647"/>
      <c r="U19" s="647"/>
      <c r="V19" s="657"/>
      <c r="W19" s="656"/>
      <c r="X19" s="647"/>
      <c r="Y19" s="647"/>
      <c r="Z19" s="657"/>
      <c r="AA19" s="656"/>
      <c r="AB19" s="647"/>
      <c r="AC19" s="647"/>
      <c r="AD19" s="657"/>
      <c r="AE19" s="656"/>
      <c r="AF19" s="647"/>
      <c r="AG19" s="647"/>
      <c r="AH19" s="657"/>
      <c r="AI19" s="656"/>
      <c r="AJ19" s="647"/>
      <c r="AK19" s="647"/>
      <c r="AL19" s="657"/>
      <c r="AM19" s="656"/>
      <c r="AN19" s="647"/>
      <c r="AO19" s="647"/>
      <c r="AP19" s="657"/>
      <c r="AQ19" s="656"/>
      <c r="AR19" s="647"/>
      <c r="AS19" s="647"/>
      <c r="AT19" s="657"/>
      <c r="AU19" s="674">
        <f t="shared" si="0"/>
        <v>169</v>
      </c>
      <c r="AV19" s="675">
        <f t="shared" si="1"/>
        <v>104</v>
      </c>
    </row>
    <row r="20" spans="2:48" x14ac:dyDescent="0.2">
      <c r="B20" s="670" t="s">
        <v>195</v>
      </c>
      <c r="C20" s="656"/>
      <c r="D20" s="647"/>
      <c r="E20" s="647"/>
      <c r="F20" s="657"/>
      <c r="G20" s="656"/>
      <c r="H20" s="647"/>
      <c r="I20" s="647"/>
      <c r="J20" s="657"/>
      <c r="K20" s="654">
        <v>90</v>
      </c>
      <c r="L20" s="645">
        <v>125</v>
      </c>
      <c r="M20" s="645">
        <v>145</v>
      </c>
      <c r="N20" s="655">
        <v>150</v>
      </c>
      <c r="O20" s="656"/>
      <c r="P20" s="647"/>
      <c r="Q20" s="647"/>
      <c r="R20" s="657"/>
      <c r="S20" s="656"/>
      <c r="T20" s="647"/>
      <c r="U20" s="647"/>
      <c r="V20" s="657"/>
      <c r="W20" s="656"/>
      <c r="X20" s="647"/>
      <c r="Y20" s="647"/>
      <c r="Z20" s="657"/>
      <c r="AA20" s="656"/>
      <c r="AB20" s="647"/>
      <c r="AC20" s="647"/>
      <c r="AD20" s="657"/>
      <c r="AE20" s="654">
        <v>164</v>
      </c>
      <c r="AF20" s="645">
        <v>167</v>
      </c>
      <c r="AG20" s="645">
        <v>135</v>
      </c>
      <c r="AH20" s="655">
        <v>114</v>
      </c>
      <c r="AI20" s="656"/>
      <c r="AJ20" s="647"/>
      <c r="AK20" s="647"/>
      <c r="AL20" s="657"/>
      <c r="AM20" s="656"/>
      <c r="AN20" s="647"/>
      <c r="AO20" s="647"/>
      <c r="AP20" s="657"/>
      <c r="AQ20" s="656"/>
      <c r="AR20" s="647"/>
      <c r="AS20" s="647"/>
      <c r="AT20" s="657"/>
      <c r="AU20" s="674">
        <f t="shared" si="0"/>
        <v>167</v>
      </c>
      <c r="AV20" s="675">
        <f t="shared" si="1"/>
        <v>90</v>
      </c>
    </row>
    <row r="21" spans="2:48" x14ac:dyDescent="0.2">
      <c r="B21" s="670" t="s">
        <v>137</v>
      </c>
      <c r="C21" s="656"/>
      <c r="D21" s="647"/>
      <c r="E21" s="647"/>
      <c r="F21" s="657"/>
      <c r="G21" s="654">
        <v>127</v>
      </c>
      <c r="H21" s="645">
        <v>113</v>
      </c>
      <c r="I21" s="645">
        <v>147</v>
      </c>
      <c r="J21" s="655">
        <v>148</v>
      </c>
      <c r="K21" s="656"/>
      <c r="L21" s="647"/>
      <c r="M21" s="647"/>
      <c r="N21" s="657"/>
      <c r="O21" s="656"/>
      <c r="P21" s="647"/>
      <c r="Q21" s="647"/>
      <c r="R21" s="657"/>
      <c r="S21" s="656"/>
      <c r="T21" s="647"/>
      <c r="U21" s="647"/>
      <c r="V21" s="657"/>
      <c r="W21" s="656"/>
      <c r="X21" s="647"/>
      <c r="Y21" s="647"/>
      <c r="Z21" s="657"/>
      <c r="AA21" s="656"/>
      <c r="AB21" s="647"/>
      <c r="AC21" s="647"/>
      <c r="AD21" s="657"/>
      <c r="AE21" s="656"/>
      <c r="AF21" s="647"/>
      <c r="AG21" s="647"/>
      <c r="AH21" s="657"/>
      <c r="AI21" s="656"/>
      <c r="AJ21" s="647"/>
      <c r="AK21" s="647"/>
      <c r="AL21" s="657"/>
      <c r="AM21" s="656"/>
      <c r="AN21" s="647"/>
      <c r="AO21" s="647"/>
      <c r="AP21" s="657"/>
      <c r="AQ21" s="656"/>
      <c r="AR21" s="647"/>
      <c r="AS21" s="647"/>
      <c r="AT21" s="657"/>
      <c r="AU21" s="674">
        <f t="shared" si="0"/>
        <v>148</v>
      </c>
      <c r="AV21" s="675">
        <f t="shared" si="1"/>
        <v>113</v>
      </c>
    </row>
    <row r="22" spans="2:48" ht="15" thickBot="1" x14ac:dyDescent="0.25">
      <c r="B22" s="671" t="s">
        <v>194</v>
      </c>
      <c r="C22" s="658"/>
      <c r="D22" s="659"/>
      <c r="E22" s="659"/>
      <c r="F22" s="660"/>
      <c r="G22" s="658"/>
      <c r="H22" s="659"/>
      <c r="I22" s="659"/>
      <c r="J22" s="660"/>
      <c r="K22" s="661">
        <v>160</v>
      </c>
      <c r="L22" s="662">
        <v>131</v>
      </c>
      <c r="M22" s="662">
        <v>138</v>
      </c>
      <c r="N22" s="663">
        <v>117</v>
      </c>
      <c r="O22" s="658"/>
      <c r="P22" s="659"/>
      <c r="Q22" s="659"/>
      <c r="R22" s="660"/>
      <c r="S22" s="658"/>
      <c r="T22" s="659"/>
      <c r="U22" s="659"/>
      <c r="V22" s="660"/>
      <c r="W22" s="658"/>
      <c r="X22" s="659"/>
      <c r="Y22" s="659"/>
      <c r="Z22" s="660"/>
      <c r="AA22" s="658"/>
      <c r="AB22" s="659"/>
      <c r="AC22" s="659"/>
      <c r="AD22" s="660"/>
      <c r="AE22" s="658"/>
      <c r="AF22" s="659"/>
      <c r="AG22" s="659"/>
      <c r="AH22" s="660"/>
      <c r="AI22" s="658"/>
      <c r="AJ22" s="659"/>
      <c r="AK22" s="659"/>
      <c r="AL22" s="660"/>
      <c r="AM22" s="658"/>
      <c r="AN22" s="659"/>
      <c r="AO22" s="659"/>
      <c r="AP22" s="660"/>
      <c r="AQ22" s="658"/>
      <c r="AR22" s="659"/>
      <c r="AS22" s="659"/>
      <c r="AT22" s="660"/>
      <c r="AU22" s="676">
        <f t="shared" si="0"/>
        <v>160</v>
      </c>
      <c r="AV22" s="677">
        <f t="shared" si="1"/>
        <v>117</v>
      </c>
    </row>
    <row r="23" spans="2:48" ht="15" thickBot="1" x14ac:dyDescent="0.25"/>
    <row r="24" spans="2:48" ht="15.75" thickBot="1" x14ac:dyDescent="0.25">
      <c r="B24" s="644" t="s">
        <v>4</v>
      </c>
      <c r="C24" s="2160" t="s">
        <v>198</v>
      </c>
      <c r="D24" s="2158"/>
      <c r="E24" s="2158"/>
      <c r="F24" s="2161"/>
      <c r="G24" s="2157" t="s">
        <v>42</v>
      </c>
      <c r="H24" s="2158"/>
      <c r="I24" s="2158"/>
      <c r="J24" s="2159"/>
      <c r="K24" s="2160" t="s">
        <v>199</v>
      </c>
      <c r="L24" s="2158"/>
      <c r="M24" s="2158"/>
      <c r="N24" s="2161"/>
      <c r="O24" s="2157" t="s">
        <v>200</v>
      </c>
      <c r="P24" s="2158"/>
      <c r="Q24" s="2158"/>
      <c r="R24" s="2159"/>
      <c r="S24" s="2160" t="s">
        <v>19</v>
      </c>
      <c r="T24" s="2158"/>
      <c r="U24" s="2158"/>
      <c r="V24" s="2161"/>
      <c r="W24" s="2157" t="s">
        <v>201</v>
      </c>
      <c r="X24" s="2158"/>
      <c r="Y24" s="2158"/>
      <c r="Z24" s="2159"/>
      <c r="AA24" s="2160" t="s">
        <v>202</v>
      </c>
      <c r="AB24" s="2158"/>
      <c r="AC24" s="2158"/>
      <c r="AD24" s="2161"/>
      <c r="AE24" s="2157" t="s">
        <v>203</v>
      </c>
      <c r="AF24" s="2158"/>
      <c r="AG24" s="2158"/>
      <c r="AH24" s="2159"/>
      <c r="AI24" s="2160" t="s">
        <v>204</v>
      </c>
      <c r="AJ24" s="2158"/>
      <c r="AK24" s="2158"/>
      <c r="AL24" s="2161"/>
      <c r="AM24" s="2157" t="s">
        <v>205</v>
      </c>
      <c r="AN24" s="2158"/>
      <c r="AO24" s="2158"/>
      <c r="AP24" s="2159"/>
      <c r="AQ24" s="2160" t="s">
        <v>206</v>
      </c>
      <c r="AR24" s="2158"/>
      <c r="AS24" s="2158"/>
      <c r="AT24" s="2159"/>
      <c r="AU24" s="672" t="s">
        <v>207</v>
      </c>
      <c r="AV24" s="673" t="s">
        <v>208</v>
      </c>
    </row>
    <row r="25" spans="2:48" x14ac:dyDescent="0.2">
      <c r="B25" s="764" t="s">
        <v>44</v>
      </c>
      <c r="C25" s="765">
        <v>131</v>
      </c>
      <c r="D25" s="766">
        <v>180</v>
      </c>
      <c r="E25" s="766">
        <v>127</v>
      </c>
      <c r="F25" s="767">
        <v>140</v>
      </c>
      <c r="G25" s="768">
        <v>141</v>
      </c>
      <c r="H25" s="766">
        <v>155</v>
      </c>
      <c r="I25" s="766">
        <v>154</v>
      </c>
      <c r="J25" s="769">
        <v>140</v>
      </c>
      <c r="K25" s="765">
        <v>177</v>
      </c>
      <c r="L25" s="766">
        <v>141</v>
      </c>
      <c r="M25" s="766">
        <v>151</v>
      </c>
      <c r="N25" s="767">
        <v>138</v>
      </c>
      <c r="O25" s="768">
        <v>156</v>
      </c>
      <c r="P25" s="766">
        <v>142</v>
      </c>
      <c r="Q25" s="766">
        <v>147</v>
      </c>
      <c r="R25" s="769">
        <v>113</v>
      </c>
      <c r="S25" s="765">
        <v>176</v>
      </c>
      <c r="T25" s="766">
        <v>157</v>
      </c>
      <c r="U25" s="766">
        <v>235</v>
      </c>
      <c r="V25" s="767">
        <v>140</v>
      </c>
      <c r="W25" s="768">
        <v>137</v>
      </c>
      <c r="X25" s="766">
        <v>136</v>
      </c>
      <c r="Y25" s="766">
        <v>136</v>
      </c>
      <c r="Z25" s="769">
        <v>144</v>
      </c>
      <c r="AA25" s="765">
        <v>131</v>
      </c>
      <c r="AB25" s="766">
        <v>155</v>
      </c>
      <c r="AC25" s="766">
        <v>150</v>
      </c>
      <c r="AD25" s="767">
        <v>150</v>
      </c>
      <c r="AE25" s="768">
        <v>168</v>
      </c>
      <c r="AF25" s="766">
        <v>138</v>
      </c>
      <c r="AG25" s="766">
        <v>129</v>
      </c>
      <c r="AH25" s="769">
        <v>154</v>
      </c>
      <c r="AI25" s="765">
        <v>146</v>
      </c>
      <c r="AJ25" s="766">
        <v>119</v>
      </c>
      <c r="AK25" s="766">
        <v>148</v>
      </c>
      <c r="AL25" s="767">
        <v>151</v>
      </c>
      <c r="AM25" s="768">
        <v>160</v>
      </c>
      <c r="AN25" s="766">
        <v>126</v>
      </c>
      <c r="AO25" s="766">
        <v>131</v>
      </c>
      <c r="AP25" s="769">
        <v>137</v>
      </c>
      <c r="AQ25" s="765"/>
      <c r="AR25" s="766"/>
      <c r="AS25" s="766"/>
      <c r="AT25" s="769"/>
      <c r="AU25" s="682">
        <f t="shared" ref="AU25:AU31" si="2">MAX(C25:AT25)</f>
        <v>235</v>
      </c>
      <c r="AV25" s="675">
        <f t="shared" ref="AV25:AV31" si="3">MIN(C25:AT25)</f>
        <v>113</v>
      </c>
    </row>
    <row r="26" spans="2:48" x14ac:dyDescent="0.2">
      <c r="B26" s="667" t="s">
        <v>120</v>
      </c>
      <c r="C26" s="652">
        <v>139</v>
      </c>
      <c r="D26" s="645">
        <v>131</v>
      </c>
      <c r="E26" s="645">
        <v>102</v>
      </c>
      <c r="F26" s="650">
        <v>117</v>
      </c>
      <c r="G26" s="654">
        <v>91</v>
      </c>
      <c r="H26" s="645">
        <v>106</v>
      </c>
      <c r="I26" s="645">
        <v>93</v>
      </c>
      <c r="J26" s="655">
        <v>139</v>
      </c>
      <c r="K26" s="652">
        <v>138</v>
      </c>
      <c r="L26" s="645">
        <v>117</v>
      </c>
      <c r="M26" s="645">
        <v>124</v>
      </c>
      <c r="N26" s="650">
        <v>111</v>
      </c>
      <c r="O26" s="654">
        <v>141</v>
      </c>
      <c r="P26" s="645">
        <v>164</v>
      </c>
      <c r="Q26" s="645">
        <v>135</v>
      </c>
      <c r="R26" s="655">
        <v>139</v>
      </c>
      <c r="S26" s="652">
        <v>140</v>
      </c>
      <c r="T26" s="645">
        <v>113</v>
      </c>
      <c r="U26" s="645">
        <v>107</v>
      </c>
      <c r="V26" s="650">
        <v>110</v>
      </c>
      <c r="W26" s="656"/>
      <c r="X26" s="647"/>
      <c r="Y26" s="647"/>
      <c r="Z26" s="657"/>
      <c r="AA26" s="653"/>
      <c r="AB26" s="647"/>
      <c r="AC26" s="647"/>
      <c r="AD26" s="651"/>
      <c r="AE26" s="654">
        <v>124</v>
      </c>
      <c r="AF26" s="645">
        <v>182</v>
      </c>
      <c r="AG26" s="645">
        <v>110</v>
      </c>
      <c r="AH26" s="655">
        <v>175</v>
      </c>
      <c r="AI26" s="653"/>
      <c r="AJ26" s="647"/>
      <c r="AK26" s="647"/>
      <c r="AL26" s="651"/>
      <c r="AM26" s="656"/>
      <c r="AN26" s="647"/>
      <c r="AO26" s="647"/>
      <c r="AP26" s="657"/>
      <c r="AQ26" s="653"/>
      <c r="AR26" s="647"/>
      <c r="AS26" s="647"/>
      <c r="AT26" s="647"/>
      <c r="AU26" s="674">
        <f t="shared" si="2"/>
        <v>182</v>
      </c>
      <c r="AV26" s="675">
        <f t="shared" si="3"/>
        <v>91</v>
      </c>
    </row>
    <row r="27" spans="2:48" x14ac:dyDescent="0.2">
      <c r="B27" s="680" t="s">
        <v>10</v>
      </c>
      <c r="C27" s="652">
        <v>168</v>
      </c>
      <c r="D27" s="645">
        <v>117</v>
      </c>
      <c r="E27" s="645">
        <v>181</v>
      </c>
      <c r="F27" s="650">
        <v>144</v>
      </c>
      <c r="G27" s="654">
        <v>133</v>
      </c>
      <c r="H27" s="645">
        <v>129</v>
      </c>
      <c r="I27" s="645">
        <v>120</v>
      </c>
      <c r="J27" s="655">
        <v>220</v>
      </c>
      <c r="K27" s="652">
        <v>139</v>
      </c>
      <c r="L27" s="645">
        <v>211</v>
      </c>
      <c r="M27" s="645">
        <v>133</v>
      </c>
      <c r="N27" s="650">
        <v>143</v>
      </c>
      <c r="O27" s="654">
        <v>121</v>
      </c>
      <c r="P27" s="645">
        <v>155</v>
      </c>
      <c r="Q27" s="645">
        <v>149</v>
      </c>
      <c r="R27" s="655">
        <v>127</v>
      </c>
      <c r="S27" s="652">
        <v>151</v>
      </c>
      <c r="T27" s="645">
        <v>113</v>
      </c>
      <c r="U27" s="645">
        <v>135</v>
      </c>
      <c r="V27" s="650">
        <v>139</v>
      </c>
      <c r="W27" s="654">
        <v>128</v>
      </c>
      <c r="X27" s="645">
        <v>156</v>
      </c>
      <c r="Y27" s="645">
        <v>180</v>
      </c>
      <c r="Z27" s="655">
        <v>153</v>
      </c>
      <c r="AA27" s="652">
        <v>124</v>
      </c>
      <c r="AB27" s="645">
        <v>170</v>
      </c>
      <c r="AC27" s="645">
        <v>200</v>
      </c>
      <c r="AD27" s="650">
        <v>154</v>
      </c>
      <c r="AE27" s="654">
        <v>123</v>
      </c>
      <c r="AF27" s="645">
        <v>127</v>
      </c>
      <c r="AG27" s="645">
        <v>168</v>
      </c>
      <c r="AH27" s="655">
        <v>178</v>
      </c>
      <c r="AI27" s="652">
        <v>184</v>
      </c>
      <c r="AJ27" s="645">
        <v>173</v>
      </c>
      <c r="AK27" s="645">
        <v>161</v>
      </c>
      <c r="AL27" s="650">
        <v>144</v>
      </c>
      <c r="AM27" s="654">
        <v>153</v>
      </c>
      <c r="AN27" s="645">
        <v>142</v>
      </c>
      <c r="AO27" s="645">
        <v>160</v>
      </c>
      <c r="AP27" s="655">
        <v>85</v>
      </c>
      <c r="AQ27" s="652">
        <v>165</v>
      </c>
      <c r="AR27" s="645">
        <v>154</v>
      </c>
      <c r="AS27" s="645">
        <v>163</v>
      </c>
      <c r="AT27" s="655">
        <v>177</v>
      </c>
      <c r="AU27" s="674">
        <f t="shared" si="2"/>
        <v>220</v>
      </c>
      <c r="AV27" s="675">
        <f t="shared" si="3"/>
        <v>85</v>
      </c>
    </row>
    <row r="28" spans="2:48" x14ac:dyDescent="0.2">
      <c r="B28" s="667" t="s">
        <v>50</v>
      </c>
      <c r="C28" s="652">
        <v>147</v>
      </c>
      <c r="D28" s="645">
        <v>149</v>
      </c>
      <c r="E28" s="645">
        <v>143</v>
      </c>
      <c r="F28" s="650">
        <v>151</v>
      </c>
      <c r="G28" s="654">
        <v>181</v>
      </c>
      <c r="H28" s="645">
        <v>156</v>
      </c>
      <c r="I28" s="645">
        <v>190</v>
      </c>
      <c r="J28" s="655">
        <v>180</v>
      </c>
      <c r="K28" s="652">
        <v>166</v>
      </c>
      <c r="L28" s="645">
        <v>179</v>
      </c>
      <c r="M28" s="645">
        <v>190</v>
      </c>
      <c r="N28" s="650">
        <v>188</v>
      </c>
      <c r="O28" s="654">
        <v>162</v>
      </c>
      <c r="P28" s="645">
        <v>182</v>
      </c>
      <c r="Q28" s="645">
        <v>180</v>
      </c>
      <c r="R28" s="655">
        <v>148</v>
      </c>
      <c r="S28" s="652">
        <v>182</v>
      </c>
      <c r="T28" s="645">
        <v>180</v>
      </c>
      <c r="U28" s="645">
        <v>102</v>
      </c>
      <c r="V28" s="650">
        <v>153</v>
      </c>
      <c r="W28" s="654">
        <v>167</v>
      </c>
      <c r="X28" s="645">
        <v>157</v>
      </c>
      <c r="Y28" s="645">
        <v>170</v>
      </c>
      <c r="Z28" s="655">
        <v>170</v>
      </c>
      <c r="AA28" s="652">
        <v>157</v>
      </c>
      <c r="AB28" s="645">
        <v>147</v>
      </c>
      <c r="AC28" s="645">
        <v>144</v>
      </c>
      <c r="AD28" s="650">
        <v>170</v>
      </c>
      <c r="AE28" s="656"/>
      <c r="AF28" s="647"/>
      <c r="AG28" s="647"/>
      <c r="AH28" s="657"/>
      <c r="AI28" s="652">
        <v>168</v>
      </c>
      <c r="AJ28" s="645">
        <v>169</v>
      </c>
      <c r="AK28" s="645">
        <v>148</v>
      </c>
      <c r="AL28" s="650">
        <v>181</v>
      </c>
      <c r="AM28" s="654">
        <v>166</v>
      </c>
      <c r="AN28" s="645">
        <v>125</v>
      </c>
      <c r="AO28" s="645">
        <v>130</v>
      </c>
      <c r="AP28" s="655">
        <v>148</v>
      </c>
      <c r="AQ28" s="652">
        <v>137</v>
      </c>
      <c r="AR28" s="645">
        <v>176</v>
      </c>
      <c r="AS28" s="645">
        <v>177</v>
      </c>
      <c r="AT28" s="655">
        <v>195</v>
      </c>
      <c r="AU28" s="674">
        <f t="shared" si="2"/>
        <v>195</v>
      </c>
      <c r="AV28" s="675">
        <f t="shared" si="3"/>
        <v>102</v>
      </c>
    </row>
    <row r="29" spans="2:48" x14ac:dyDescent="0.2">
      <c r="B29" s="667" t="s">
        <v>46</v>
      </c>
      <c r="C29" s="652">
        <v>180</v>
      </c>
      <c r="D29" s="645">
        <v>181</v>
      </c>
      <c r="E29" s="645">
        <v>139</v>
      </c>
      <c r="F29" s="650">
        <v>131</v>
      </c>
      <c r="G29" s="654">
        <v>191</v>
      </c>
      <c r="H29" s="645">
        <v>157</v>
      </c>
      <c r="I29" s="645">
        <v>203</v>
      </c>
      <c r="J29" s="655">
        <v>137</v>
      </c>
      <c r="K29" s="652">
        <v>188</v>
      </c>
      <c r="L29" s="645">
        <v>158</v>
      </c>
      <c r="M29" s="645">
        <v>191</v>
      </c>
      <c r="N29" s="650">
        <v>188</v>
      </c>
      <c r="O29" s="654">
        <v>138</v>
      </c>
      <c r="P29" s="645">
        <v>148</v>
      </c>
      <c r="Q29" s="645">
        <v>178</v>
      </c>
      <c r="R29" s="655">
        <v>194</v>
      </c>
      <c r="S29" s="652">
        <v>107</v>
      </c>
      <c r="T29" s="645">
        <v>123</v>
      </c>
      <c r="U29" s="645">
        <v>146</v>
      </c>
      <c r="V29" s="650">
        <v>137</v>
      </c>
      <c r="W29" s="654">
        <v>212</v>
      </c>
      <c r="X29" s="645">
        <v>150</v>
      </c>
      <c r="Y29" s="645">
        <v>196</v>
      </c>
      <c r="Z29" s="655">
        <v>157</v>
      </c>
      <c r="AA29" s="789">
        <v>181</v>
      </c>
      <c r="AB29" s="786">
        <v>158</v>
      </c>
      <c r="AC29" s="786">
        <v>157</v>
      </c>
      <c r="AD29" s="790">
        <v>182</v>
      </c>
      <c r="AE29" s="656"/>
      <c r="AF29" s="647"/>
      <c r="AG29" s="647"/>
      <c r="AH29" s="657"/>
      <c r="AI29" s="652">
        <v>144</v>
      </c>
      <c r="AJ29" s="645">
        <v>119</v>
      </c>
      <c r="AK29" s="645">
        <v>105</v>
      </c>
      <c r="AL29" s="650">
        <v>109</v>
      </c>
      <c r="AM29" s="654">
        <v>148</v>
      </c>
      <c r="AN29" s="645">
        <v>188</v>
      </c>
      <c r="AO29" s="645">
        <v>121</v>
      </c>
      <c r="AP29" s="655">
        <v>153</v>
      </c>
      <c r="AQ29" s="652">
        <v>152</v>
      </c>
      <c r="AR29" s="645">
        <v>178</v>
      </c>
      <c r="AS29" s="645">
        <v>163</v>
      </c>
      <c r="AT29" s="655">
        <v>137</v>
      </c>
      <c r="AU29" s="674">
        <f t="shared" si="2"/>
        <v>212</v>
      </c>
      <c r="AV29" s="675">
        <f t="shared" si="3"/>
        <v>105</v>
      </c>
    </row>
    <row r="30" spans="2:48" x14ac:dyDescent="0.2">
      <c r="B30" s="667" t="s">
        <v>14</v>
      </c>
      <c r="C30" s="653"/>
      <c r="D30" s="647"/>
      <c r="E30" s="647"/>
      <c r="F30" s="651"/>
      <c r="G30" s="654">
        <v>191</v>
      </c>
      <c r="H30" s="645">
        <v>159</v>
      </c>
      <c r="I30" s="645">
        <v>144</v>
      </c>
      <c r="J30" s="655">
        <v>178</v>
      </c>
      <c r="K30" s="652">
        <v>201</v>
      </c>
      <c r="L30" s="645">
        <v>154</v>
      </c>
      <c r="M30" s="645">
        <v>110</v>
      </c>
      <c r="N30" s="650">
        <v>158</v>
      </c>
      <c r="O30" s="654">
        <v>148</v>
      </c>
      <c r="P30" s="645">
        <v>180</v>
      </c>
      <c r="Q30" s="645">
        <v>164</v>
      </c>
      <c r="R30" s="655">
        <v>153</v>
      </c>
      <c r="S30" s="652">
        <v>174</v>
      </c>
      <c r="T30" s="645">
        <v>178</v>
      </c>
      <c r="U30" s="645">
        <v>165</v>
      </c>
      <c r="V30" s="650">
        <v>146</v>
      </c>
      <c r="W30" s="654">
        <v>163</v>
      </c>
      <c r="X30" s="645">
        <v>140</v>
      </c>
      <c r="Y30" s="645">
        <v>177</v>
      </c>
      <c r="Z30" s="655">
        <v>166</v>
      </c>
      <c r="AA30" s="652">
        <v>175</v>
      </c>
      <c r="AB30" s="645">
        <v>135</v>
      </c>
      <c r="AC30" s="645">
        <v>146</v>
      </c>
      <c r="AD30" s="650">
        <v>144</v>
      </c>
      <c r="AE30" s="654">
        <v>144</v>
      </c>
      <c r="AF30" s="645">
        <v>149</v>
      </c>
      <c r="AG30" s="645">
        <v>148</v>
      </c>
      <c r="AH30" s="655">
        <v>169</v>
      </c>
      <c r="AI30" s="652">
        <v>159</v>
      </c>
      <c r="AJ30" s="645">
        <v>118</v>
      </c>
      <c r="AK30" s="645">
        <v>146</v>
      </c>
      <c r="AL30" s="650">
        <v>168</v>
      </c>
      <c r="AM30" s="654">
        <v>124</v>
      </c>
      <c r="AN30" s="645">
        <v>162</v>
      </c>
      <c r="AO30" s="645">
        <v>130</v>
      </c>
      <c r="AP30" s="655">
        <v>123</v>
      </c>
      <c r="AQ30" s="652">
        <v>140</v>
      </c>
      <c r="AR30" s="645">
        <v>170</v>
      </c>
      <c r="AS30" s="645">
        <v>160</v>
      </c>
      <c r="AT30" s="655">
        <v>153</v>
      </c>
      <c r="AU30" s="674">
        <f t="shared" si="2"/>
        <v>201</v>
      </c>
      <c r="AV30" s="675">
        <f t="shared" si="3"/>
        <v>110</v>
      </c>
    </row>
    <row r="31" spans="2:48" x14ac:dyDescent="0.2">
      <c r="B31" s="680" t="s">
        <v>9</v>
      </c>
      <c r="C31" s="652">
        <v>185</v>
      </c>
      <c r="D31" s="645">
        <v>132</v>
      </c>
      <c r="E31" s="645">
        <v>162</v>
      </c>
      <c r="F31" s="650">
        <v>170</v>
      </c>
      <c r="G31" s="654">
        <v>119</v>
      </c>
      <c r="H31" s="645">
        <v>144</v>
      </c>
      <c r="I31" s="645">
        <v>147</v>
      </c>
      <c r="J31" s="655">
        <v>179</v>
      </c>
      <c r="K31" s="652">
        <v>165</v>
      </c>
      <c r="L31" s="645">
        <v>164</v>
      </c>
      <c r="M31" s="645">
        <v>168</v>
      </c>
      <c r="N31" s="650">
        <v>153</v>
      </c>
      <c r="O31" s="654">
        <v>140</v>
      </c>
      <c r="P31" s="645">
        <v>146</v>
      </c>
      <c r="Q31" s="645">
        <v>131</v>
      </c>
      <c r="R31" s="655">
        <v>127</v>
      </c>
      <c r="S31" s="652">
        <v>146</v>
      </c>
      <c r="T31" s="645">
        <v>178</v>
      </c>
      <c r="U31" s="645">
        <v>163</v>
      </c>
      <c r="V31" s="650">
        <v>158</v>
      </c>
      <c r="W31" s="654">
        <v>115</v>
      </c>
      <c r="X31" s="645">
        <v>143</v>
      </c>
      <c r="Y31" s="645">
        <v>151</v>
      </c>
      <c r="Z31" s="655">
        <v>162</v>
      </c>
      <c r="AA31" s="652">
        <v>145</v>
      </c>
      <c r="AB31" s="645">
        <v>157</v>
      </c>
      <c r="AC31" s="645">
        <v>158</v>
      </c>
      <c r="AD31" s="650">
        <v>144</v>
      </c>
      <c r="AE31" s="654">
        <v>143</v>
      </c>
      <c r="AF31" s="645">
        <v>145</v>
      </c>
      <c r="AG31" s="645">
        <v>144</v>
      </c>
      <c r="AH31" s="655">
        <v>115</v>
      </c>
      <c r="AI31" s="652">
        <v>128</v>
      </c>
      <c r="AJ31" s="645">
        <v>155</v>
      </c>
      <c r="AK31" s="645">
        <v>135</v>
      </c>
      <c r="AL31" s="650">
        <v>116</v>
      </c>
      <c r="AM31" s="654">
        <v>143</v>
      </c>
      <c r="AN31" s="645">
        <v>163</v>
      </c>
      <c r="AO31" s="645">
        <v>113</v>
      </c>
      <c r="AP31" s="655">
        <v>179</v>
      </c>
      <c r="AQ31" s="652">
        <v>148</v>
      </c>
      <c r="AR31" s="645">
        <v>135</v>
      </c>
      <c r="AS31" s="645">
        <v>156</v>
      </c>
      <c r="AT31" s="655">
        <v>140</v>
      </c>
      <c r="AU31" s="674">
        <f t="shared" si="2"/>
        <v>185</v>
      </c>
      <c r="AV31" s="675">
        <f t="shared" si="3"/>
        <v>113</v>
      </c>
    </row>
    <row r="32" spans="2:48" x14ac:dyDescent="0.2">
      <c r="B32" s="679" t="s">
        <v>36</v>
      </c>
      <c r="C32" s="652">
        <v>128</v>
      </c>
      <c r="D32" s="645">
        <v>164</v>
      </c>
      <c r="E32" s="645">
        <v>129</v>
      </c>
      <c r="F32" s="650">
        <v>139</v>
      </c>
      <c r="G32" s="654">
        <v>81</v>
      </c>
      <c r="H32" s="645">
        <v>138</v>
      </c>
      <c r="I32" s="645">
        <v>111</v>
      </c>
      <c r="J32" s="655">
        <v>101</v>
      </c>
      <c r="K32" s="652">
        <v>140</v>
      </c>
      <c r="L32" s="645">
        <v>126</v>
      </c>
      <c r="M32" s="645">
        <v>152</v>
      </c>
      <c r="N32" s="650">
        <v>127</v>
      </c>
      <c r="O32" s="654">
        <v>190</v>
      </c>
      <c r="P32" s="645">
        <v>167</v>
      </c>
      <c r="Q32" s="645">
        <v>135</v>
      </c>
      <c r="R32" s="655">
        <v>167</v>
      </c>
      <c r="S32" s="652">
        <v>104</v>
      </c>
      <c r="T32" s="645">
        <v>122</v>
      </c>
      <c r="U32" s="645">
        <v>144</v>
      </c>
      <c r="V32" s="650">
        <v>132</v>
      </c>
      <c r="W32" s="654">
        <v>125</v>
      </c>
      <c r="X32" s="645">
        <v>93</v>
      </c>
      <c r="Y32" s="645">
        <v>125</v>
      </c>
      <c r="Z32" s="655">
        <v>119</v>
      </c>
      <c r="AA32" s="652">
        <v>136</v>
      </c>
      <c r="AB32" s="645">
        <v>123</v>
      </c>
      <c r="AC32" s="645">
        <v>123</v>
      </c>
      <c r="AD32" s="650">
        <v>165</v>
      </c>
      <c r="AE32" s="656"/>
      <c r="AF32" s="647"/>
      <c r="AG32" s="647"/>
      <c r="AH32" s="657"/>
      <c r="AI32" s="652">
        <v>134</v>
      </c>
      <c r="AJ32" s="645">
        <v>124</v>
      </c>
      <c r="AK32" s="645">
        <v>125</v>
      </c>
      <c r="AL32" s="650">
        <v>92</v>
      </c>
      <c r="AM32" s="654">
        <v>106</v>
      </c>
      <c r="AN32" s="645">
        <v>136</v>
      </c>
      <c r="AO32" s="645">
        <v>104</v>
      </c>
      <c r="AP32" s="655">
        <v>172</v>
      </c>
      <c r="AQ32" s="653"/>
      <c r="AR32" s="647"/>
      <c r="AS32" s="647"/>
      <c r="AT32" s="647"/>
      <c r="AU32" s="674">
        <f t="shared" ref="AU32:AU37" si="4">MAX(C32:AT32)</f>
        <v>190</v>
      </c>
      <c r="AV32" s="678">
        <f t="shared" ref="AV32:AV37" si="5">MIN(C32:AT32)</f>
        <v>81</v>
      </c>
    </row>
    <row r="33" spans="1:48" x14ac:dyDescent="0.2">
      <c r="B33" s="667" t="s">
        <v>66</v>
      </c>
      <c r="C33" s="652">
        <v>180</v>
      </c>
      <c r="D33" s="645">
        <v>135</v>
      </c>
      <c r="E33" s="645">
        <v>178</v>
      </c>
      <c r="F33" s="650">
        <v>137</v>
      </c>
      <c r="G33" s="654">
        <v>160</v>
      </c>
      <c r="H33" s="645">
        <v>133</v>
      </c>
      <c r="I33" s="645">
        <v>123</v>
      </c>
      <c r="J33" s="655">
        <v>179</v>
      </c>
      <c r="K33" s="652">
        <v>185</v>
      </c>
      <c r="L33" s="645">
        <v>137</v>
      </c>
      <c r="M33" s="645">
        <v>156</v>
      </c>
      <c r="N33" s="650">
        <v>175</v>
      </c>
      <c r="O33" s="654">
        <v>115</v>
      </c>
      <c r="P33" s="645">
        <v>109</v>
      </c>
      <c r="Q33" s="645">
        <v>152</v>
      </c>
      <c r="R33" s="655">
        <v>132</v>
      </c>
      <c r="S33" s="652">
        <v>134</v>
      </c>
      <c r="T33" s="645">
        <v>154</v>
      </c>
      <c r="U33" s="645">
        <v>141</v>
      </c>
      <c r="V33" s="650">
        <v>199</v>
      </c>
      <c r="W33" s="654">
        <v>117</v>
      </c>
      <c r="X33" s="645">
        <v>131</v>
      </c>
      <c r="Y33" s="645">
        <v>133</v>
      </c>
      <c r="Z33" s="655">
        <v>135</v>
      </c>
      <c r="AA33" s="789">
        <v>168</v>
      </c>
      <c r="AB33" s="786">
        <v>129</v>
      </c>
      <c r="AC33" s="786">
        <v>180</v>
      </c>
      <c r="AD33" s="790">
        <v>122</v>
      </c>
      <c r="AE33" s="656"/>
      <c r="AF33" s="647"/>
      <c r="AG33" s="647"/>
      <c r="AH33" s="657"/>
      <c r="AI33" s="653"/>
      <c r="AJ33" s="647"/>
      <c r="AK33" s="647"/>
      <c r="AL33" s="651"/>
      <c r="AM33" s="654">
        <v>158</v>
      </c>
      <c r="AN33" s="645">
        <v>151</v>
      </c>
      <c r="AO33" s="645">
        <v>145</v>
      </c>
      <c r="AP33" s="655">
        <v>110</v>
      </c>
      <c r="AQ33" s="652">
        <v>145</v>
      </c>
      <c r="AR33" s="645">
        <v>138</v>
      </c>
      <c r="AS33" s="645">
        <v>103</v>
      </c>
      <c r="AT33" s="655">
        <v>145</v>
      </c>
      <c r="AU33" s="674">
        <f>MAX(C33:AT33)</f>
        <v>199</v>
      </c>
      <c r="AV33" s="675">
        <f>MIN(C33:AT33)</f>
        <v>103</v>
      </c>
    </row>
    <row r="34" spans="1:48" x14ac:dyDescent="0.2">
      <c r="B34" s="667" t="s">
        <v>138</v>
      </c>
      <c r="C34" s="653"/>
      <c r="D34" s="647"/>
      <c r="E34" s="647"/>
      <c r="F34" s="651"/>
      <c r="G34" s="654">
        <v>119</v>
      </c>
      <c r="H34" s="645">
        <v>119</v>
      </c>
      <c r="I34" s="645">
        <v>149</v>
      </c>
      <c r="J34" s="655">
        <v>116</v>
      </c>
      <c r="K34" s="652">
        <v>118</v>
      </c>
      <c r="L34" s="645">
        <v>113</v>
      </c>
      <c r="M34" s="645">
        <v>137</v>
      </c>
      <c r="N34" s="650">
        <v>135</v>
      </c>
      <c r="O34" s="654">
        <v>138</v>
      </c>
      <c r="P34" s="645">
        <v>137</v>
      </c>
      <c r="Q34" s="645">
        <v>113</v>
      </c>
      <c r="R34" s="655">
        <v>153</v>
      </c>
      <c r="S34" s="652">
        <v>108</v>
      </c>
      <c r="T34" s="645">
        <v>108</v>
      </c>
      <c r="U34" s="645">
        <v>139</v>
      </c>
      <c r="V34" s="650">
        <v>145</v>
      </c>
      <c r="W34" s="654">
        <v>127</v>
      </c>
      <c r="X34" s="645">
        <v>117</v>
      </c>
      <c r="Y34" s="645">
        <v>102</v>
      </c>
      <c r="Z34" s="655">
        <v>126</v>
      </c>
      <c r="AA34" s="652">
        <v>162</v>
      </c>
      <c r="AB34" s="645">
        <v>121</v>
      </c>
      <c r="AC34" s="645">
        <v>140</v>
      </c>
      <c r="AD34" s="650">
        <v>136</v>
      </c>
      <c r="AE34" s="656"/>
      <c r="AF34" s="647"/>
      <c r="AG34" s="647"/>
      <c r="AH34" s="657"/>
      <c r="AI34" s="652">
        <v>116</v>
      </c>
      <c r="AJ34" s="645">
        <v>130</v>
      </c>
      <c r="AK34" s="645">
        <v>168</v>
      </c>
      <c r="AL34" s="650">
        <v>118</v>
      </c>
      <c r="AM34" s="654">
        <v>139</v>
      </c>
      <c r="AN34" s="645">
        <v>123</v>
      </c>
      <c r="AO34" s="645">
        <v>129</v>
      </c>
      <c r="AP34" s="655">
        <v>116</v>
      </c>
      <c r="AQ34" s="652">
        <v>121</v>
      </c>
      <c r="AR34" s="645">
        <v>142</v>
      </c>
      <c r="AS34" s="645">
        <v>164</v>
      </c>
      <c r="AT34" s="655">
        <v>109</v>
      </c>
      <c r="AU34" s="674">
        <f>MAX(C34:AT34)</f>
        <v>168</v>
      </c>
      <c r="AV34" s="675">
        <f>MIN(C34:AT34)</f>
        <v>102</v>
      </c>
    </row>
    <row r="35" spans="1:48" x14ac:dyDescent="0.2">
      <c r="B35" s="667" t="s">
        <v>8</v>
      </c>
      <c r="C35" s="652">
        <v>120</v>
      </c>
      <c r="D35" s="645">
        <v>182</v>
      </c>
      <c r="E35" s="645">
        <v>93</v>
      </c>
      <c r="F35" s="650">
        <v>167</v>
      </c>
      <c r="G35" s="654">
        <v>156</v>
      </c>
      <c r="H35" s="645">
        <v>131</v>
      </c>
      <c r="I35" s="645">
        <v>177</v>
      </c>
      <c r="J35" s="655">
        <v>137</v>
      </c>
      <c r="K35" s="652">
        <v>158</v>
      </c>
      <c r="L35" s="645">
        <v>144</v>
      </c>
      <c r="M35" s="645">
        <v>145</v>
      </c>
      <c r="N35" s="650">
        <v>123</v>
      </c>
      <c r="O35" s="654">
        <v>176</v>
      </c>
      <c r="P35" s="645">
        <v>135</v>
      </c>
      <c r="Q35" s="645">
        <v>148</v>
      </c>
      <c r="R35" s="655">
        <v>157</v>
      </c>
      <c r="S35" s="652">
        <v>176</v>
      </c>
      <c r="T35" s="645">
        <v>139</v>
      </c>
      <c r="U35" s="645">
        <v>159</v>
      </c>
      <c r="V35" s="650">
        <v>167</v>
      </c>
      <c r="W35" s="654">
        <v>138</v>
      </c>
      <c r="X35" s="645">
        <v>152</v>
      </c>
      <c r="Y35" s="645">
        <v>136</v>
      </c>
      <c r="Z35" s="655">
        <v>124</v>
      </c>
      <c r="AA35" s="652">
        <v>100</v>
      </c>
      <c r="AB35" s="645">
        <v>191</v>
      </c>
      <c r="AC35" s="645">
        <v>111</v>
      </c>
      <c r="AD35" s="650">
        <v>132</v>
      </c>
      <c r="AE35" s="656"/>
      <c r="AF35" s="647"/>
      <c r="AG35" s="647"/>
      <c r="AH35" s="657"/>
      <c r="AI35" s="652">
        <v>171</v>
      </c>
      <c r="AJ35" s="645">
        <v>117</v>
      </c>
      <c r="AK35" s="645">
        <v>138</v>
      </c>
      <c r="AL35" s="650">
        <v>148</v>
      </c>
      <c r="AM35" s="656"/>
      <c r="AN35" s="647"/>
      <c r="AO35" s="647"/>
      <c r="AP35" s="657"/>
      <c r="AQ35" s="652">
        <v>138</v>
      </c>
      <c r="AR35" s="645">
        <v>119</v>
      </c>
      <c r="AS35" s="645">
        <v>126</v>
      </c>
      <c r="AT35" s="655">
        <v>107</v>
      </c>
      <c r="AU35" s="674">
        <f>MAX(C35:AT35)</f>
        <v>191</v>
      </c>
      <c r="AV35" s="675">
        <f>MIN(C35:AT35)</f>
        <v>93</v>
      </c>
    </row>
    <row r="36" spans="1:48" x14ac:dyDescent="0.2">
      <c r="B36" s="667" t="s">
        <v>45</v>
      </c>
      <c r="C36" s="652">
        <v>117</v>
      </c>
      <c r="D36" s="645">
        <v>132</v>
      </c>
      <c r="E36" s="645">
        <v>124</v>
      </c>
      <c r="F36" s="650">
        <v>129</v>
      </c>
      <c r="G36" s="654">
        <v>134</v>
      </c>
      <c r="H36" s="645">
        <v>143</v>
      </c>
      <c r="I36" s="645">
        <v>150</v>
      </c>
      <c r="J36" s="655">
        <v>137</v>
      </c>
      <c r="K36" s="652">
        <v>114</v>
      </c>
      <c r="L36" s="645">
        <v>164</v>
      </c>
      <c r="M36" s="645">
        <v>137</v>
      </c>
      <c r="N36" s="650">
        <v>141</v>
      </c>
      <c r="O36" s="654">
        <v>130</v>
      </c>
      <c r="P36" s="645">
        <v>141</v>
      </c>
      <c r="Q36" s="645">
        <v>113</v>
      </c>
      <c r="R36" s="655">
        <v>137</v>
      </c>
      <c r="S36" s="652">
        <v>132</v>
      </c>
      <c r="T36" s="645">
        <v>113</v>
      </c>
      <c r="U36" s="645">
        <v>129</v>
      </c>
      <c r="V36" s="650">
        <v>107</v>
      </c>
      <c r="W36" s="656"/>
      <c r="X36" s="647"/>
      <c r="Y36" s="647"/>
      <c r="Z36" s="657"/>
      <c r="AA36" s="653"/>
      <c r="AB36" s="647"/>
      <c r="AC36" s="647"/>
      <c r="AD36" s="651"/>
      <c r="AE36" s="656"/>
      <c r="AF36" s="647"/>
      <c r="AG36" s="647"/>
      <c r="AH36" s="657"/>
      <c r="AI36" s="653"/>
      <c r="AJ36" s="647"/>
      <c r="AK36" s="647"/>
      <c r="AL36" s="651"/>
      <c r="AM36" s="654">
        <v>124</v>
      </c>
      <c r="AN36" s="645">
        <v>92</v>
      </c>
      <c r="AO36" s="645">
        <v>116</v>
      </c>
      <c r="AP36" s="655">
        <v>129</v>
      </c>
      <c r="AQ36" s="653"/>
      <c r="AR36" s="647"/>
      <c r="AS36" s="647"/>
      <c r="AT36" s="647"/>
      <c r="AU36" s="674">
        <f t="shared" si="4"/>
        <v>164</v>
      </c>
      <c r="AV36" s="675">
        <f t="shared" si="5"/>
        <v>92</v>
      </c>
    </row>
    <row r="37" spans="1:48" ht="15" thickBot="1" x14ac:dyDescent="0.25">
      <c r="B37" s="671" t="s">
        <v>197</v>
      </c>
      <c r="C37" s="761"/>
      <c r="D37" s="659"/>
      <c r="E37" s="659"/>
      <c r="F37" s="760"/>
      <c r="G37" s="658"/>
      <c r="H37" s="659"/>
      <c r="I37" s="659"/>
      <c r="J37" s="660"/>
      <c r="K37" s="761"/>
      <c r="L37" s="659"/>
      <c r="M37" s="659"/>
      <c r="N37" s="760"/>
      <c r="O37" s="658"/>
      <c r="P37" s="659"/>
      <c r="Q37" s="659"/>
      <c r="R37" s="660"/>
      <c r="S37" s="762">
        <v>128</v>
      </c>
      <c r="T37" s="662">
        <v>126</v>
      </c>
      <c r="U37" s="662">
        <v>135</v>
      </c>
      <c r="V37" s="763">
        <v>155</v>
      </c>
      <c r="W37" s="661">
        <v>159</v>
      </c>
      <c r="X37" s="662">
        <v>135</v>
      </c>
      <c r="Y37" s="662">
        <v>161</v>
      </c>
      <c r="Z37" s="663">
        <v>129</v>
      </c>
      <c r="AA37" s="761"/>
      <c r="AB37" s="659"/>
      <c r="AC37" s="659"/>
      <c r="AD37" s="760"/>
      <c r="AE37" s="661">
        <v>129</v>
      </c>
      <c r="AF37" s="662">
        <v>143</v>
      </c>
      <c r="AG37" s="662">
        <v>146</v>
      </c>
      <c r="AH37" s="663">
        <v>157</v>
      </c>
      <c r="AI37" s="762">
        <v>154</v>
      </c>
      <c r="AJ37" s="662">
        <v>132</v>
      </c>
      <c r="AK37" s="662">
        <v>154</v>
      </c>
      <c r="AL37" s="763">
        <v>153</v>
      </c>
      <c r="AM37" s="658"/>
      <c r="AN37" s="659"/>
      <c r="AO37" s="659"/>
      <c r="AP37" s="660"/>
      <c r="AQ37" s="761"/>
      <c r="AR37" s="659"/>
      <c r="AS37" s="659"/>
      <c r="AT37" s="659"/>
      <c r="AU37" s="676">
        <f t="shared" si="4"/>
        <v>161</v>
      </c>
      <c r="AV37" s="677">
        <f t="shared" si="5"/>
        <v>126</v>
      </c>
    </row>
    <row r="38" spans="1:48" ht="15" thickBot="1" x14ac:dyDescent="0.25"/>
    <row r="39" spans="1:48" ht="15" thickBot="1" x14ac:dyDescent="0.25">
      <c r="B39" s="756" t="s">
        <v>4</v>
      </c>
      <c r="C39" s="757">
        <v>1</v>
      </c>
      <c r="D39" s="757">
        <v>2</v>
      </c>
      <c r="E39" s="757">
        <v>3</v>
      </c>
      <c r="F39" s="757">
        <v>4</v>
      </c>
      <c r="G39" s="757">
        <v>5</v>
      </c>
      <c r="H39" s="757">
        <v>6</v>
      </c>
      <c r="I39" s="757">
        <v>7</v>
      </c>
      <c r="J39" s="757">
        <v>8</v>
      </c>
      <c r="K39" s="757">
        <v>9</v>
      </c>
      <c r="L39" s="757">
        <v>10</v>
      </c>
      <c r="M39" s="757">
        <v>11</v>
      </c>
      <c r="N39" s="758"/>
      <c r="O39" s="759" t="s">
        <v>207</v>
      </c>
    </row>
    <row r="40" spans="1:48" s="10" customFormat="1" x14ac:dyDescent="0.2">
      <c r="A40" s="316"/>
      <c r="B40" s="747" t="s">
        <v>136</v>
      </c>
      <c r="C40" s="748"/>
      <c r="D40" s="749">
        <v>176</v>
      </c>
      <c r="E40" s="750">
        <v>180</v>
      </c>
      <c r="F40" s="750">
        <v>150</v>
      </c>
      <c r="G40" s="750">
        <v>167</v>
      </c>
      <c r="H40" s="750">
        <v>156.69999999999999</v>
      </c>
      <c r="I40" s="750">
        <v>132</v>
      </c>
      <c r="J40" s="748"/>
      <c r="K40" s="749">
        <v>179.3</v>
      </c>
      <c r="L40" s="750">
        <v>170.7</v>
      </c>
      <c r="M40" s="750">
        <v>161.69999999999999</v>
      </c>
      <c r="N40" s="726"/>
      <c r="O40" s="751">
        <f t="shared" ref="O40:O55" si="6">MAX(C40:M40)</f>
        <v>180</v>
      </c>
      <c r="AU40" s="89"/>
      <c r="AV40" s="89"/>
    </row>
    <row r="41" spans="1:48" s="10" customFormat="1" ht="15" x14ac:dyDescent="0.2">
      <c r="A41" s="316"/>
      <c r="B41" s="725" t="s">
        <v>51</v>
      </c>
      <c r="C41" s="713">
        <v>125.3</v>
      </c>
      <c r="D41" s="714">
        <v>146.30000000000001</v>
      </c>
      <c r="E41" s="715">
        <v>130.69999999999999</v>
      </c>
      <c r="F41" s="715">
        <v>154.30000000000001</v>
      </c>
      <c r="G41" s="715">
        <v>136</v>
      </c>
      <c r="H41" s="715">
        <v>123.7</v>
      </c>
      <c r="I41" s="715">
        <v>127.3</v>
      </c>
      <c r="J41" s="715">
        <v>114.3</v>
      </c>
      <c r="K41" s="714">
        <v>133.69999999999999</v>
      </c>
      <c r="L41" s="715">
        <v>129</v>
      </c>
      <c r="M41" s="715">
        <v>132</v>
      </c>
      <c r="N41" s="726"/>
      <c r="O41" s="727">
        <f t="shared" si="6"/>
        <v>154.30000000000001</v>
      </c>
      <c r="P41" s="712"/>
      <c r="AU41" s="89"/>
      <c r="AV41" s="89"/>
    </row>
    <row r="42" spans="1:48" x14ac:dyDescent="0.2">
      <c r="B42" s="725" t="s">
        <v>25</v>
      </c>
      <c r="C42" s="713">
        <v>193.3</v>
      </c>
      <c r="D42" s="714">
        <v>178.3</v>
      </c>
      <c r="E42" s="715">
        <v>204.7</v>
      </c>
      <c r="F42" s="715">
        <v>173.7</v>
      </c>
      <c r="G42" s="715">
        <v>209</v>
      </c>
      <c r="H42" s="715">
        <v>161.30000000000001</v>
      </c>
      <c r="I42" s="715">
        <v>194.7</v>
      </c>
      <c r="J42" s="713"/>
      <c r="K42" s="714">
        <v>168.7</v>
      </c>
      <c r="L42" s="715">
        <v>192.7</v>
      </c>
      <c r="M42" s="715">
        <v>170</v>
      </c>
      <c r="N42" s="726"/>
      <c r="O42" s="727">
        <f t="shared" si="6"/>
        <v>209</v>
      </c>
    </row>
    <row r="43" spans="1:48" s="10" customFormat="1" x14ac:dyDescent="0.2">
      <c r="A43" s="316"/>
      <c r="B43" s="725" t="s">
        <v>43</v>
      </c>
      <c r="C43" s="713"/>
      <c r="D43" s="714">
        <v>184.3</v>
      </c>
      <c r="E43" s="715">
        <v>197.3</v>
      </c>
      <c r="F43" s="715">
        <v>187</v>
      </c>
      <c r="G43" s="715">
        <v>186.3</v>
      </c>
      <c r="H43" s="715">
        <v>163.30000000000001</v>
      </c>
      <c r="I43" s="713">
        <v>224</v>
      </c>
      <c r="J43" s="715">
        <v>174.7</v>
      </c>
      <c r="K43" s="714">
        <v>186</v>
      </c>
      <c r="L43" s="715">
        <v>194</v>
      </c>
      <c r="M43" s="715">
        <v>189</v>
      </c>
      <c r="N43" s="726"/>
      <c r="O43" s="788">
        <f t="shared" si="6"/>
        <v>224</v>
      </c>
      <c r="AU43" s="89"/>
      <c r="AV43" s="89"/>
    </row>
    <row r="44" spans="1:48" s="10" customFormat="1" x14ac:dyDescent="0.2">
      <c r="A44" s="316"/>
      <c r="B44" s="725" t="s">
        <v>47</v>
      </c>
      <c r="C44" s="713"/>
      <c r="D44" s="714">
        <v>172</v>
      </c>
      <c r="E44" s="715">
        <v>202</v>
      </c>
      <c r="F44" s="715">
        <v>192.7</v>
      </c>
      <c r="G44" s="715">
        <v>174.3</v>
      </c>
      <c r="H44" s="715">
        <v>200</v>
      </c>
      <c r="I44" s="715">
        <v>154.30000000000001</v>
      </c>
      <c r="J44" s="713"/>
      <c r="K44" s="714">
        <v>200</v>
      </c>
      <c r="L44" s="715">
        <v>166</v>
      </c>
      <c r="M44" s="715">
        <v>153.69999999999999</v>
      </c>
      <c r="N44" s="726"/>
      <c r="O44" s="727">
        <f t="shared" si="6"/>
        <v>202</v>
      </c>
      <c r="AU44" s="89"/>
      <c r="AV44" s="89"/>
    </row>
    <row r="45" spans="1:48" s="10" customFormat="1" x14ac:dyDescent="0.2">
      <c r="A45" s="316"/>
      <c r="B45" s="725" t="s">
        <v>67</v>
      </c>
      <c r="C45" s="713">
        <v>164</v>
      </c>
      <c r="D45" s="714">
        <v>158</v>
      </c>
      <c r="E45" s="715">
        <v>157.30000000000001</v>
      </c>
      <c r="F45" s="715">
        <v>123.7</v>
      </c>
      <c r="G45" s="715">
        <v>132.69999999999999</v>
      </c>
      <c r="H45" s="715">
        <v>155</v>
      </c>
      <c r="I45" s="713">
        <v>153.69999999999999</v>
      </c>
      <c r="J45" s="713"/>
      <c r="K45" s="713"/>
      <c r="L45" s="713"/>
      <c r="M45" s="715">
        <v>157</v>
      </c>
      <c r="N45" s="726"/>
      <c r="O45" s="727">
        <f t="shared" si="6"/>
        <v>164</v>
      </c>
      <c r="AU45" s="89"/>
      <c r="AV45" s="89"/>
    </row>
    <row r="46" spans="1:48" s="10" customFormat="1" x14ac:dyDescent="0.2">
      <c r="A46" s="316"/>
      <c r="B46" s="725" t="s">
        <v>13</v>
      </c>
      <c r="C46" s="713">
        <v>177.7</v>
      </c>
      <c r="D46" s="714">
        <v>185.7</v>
      </c>
      <c r="E46" s="715">
        <v>203</v>
      </c>
      <c r="F46" s="715">
        <v>183.3</v>
      </c>
      <c r="G46" s="715">
        <v>175.3</v>
      </c>
      <c r="H46" s="715">
        <v>211.7</v>
      </c>
      <c r="I46" s="715">
        <v>180.3</v>
      </c>
      <c r="J46" s="715">
        <v>181</v>
      </c>
      <c r="K46" s="714">
        <v>199.3</v>
      </c>
      <c r="L46" s="715">
        <v>201.3</v>
      </c>
      <c r="M46" s="715">
        <v>204</v>
      </c>
      <c r="N46" s="726"/>
      <c r="O46" s="788">
        <f t="shared" si="6"/>
        <v>211.7</v>
      </c>
      <c r="AU46" s="89"/>
      <c r="AV46" s="89"/>
    </row>
    <row r="47" spans="1:48" s="10" customFormat="1" x14ac:dyDescent="0.2">
      <c r="A47" s="316"/>
      <c r="B47" s="725" t="s">
        <v>64</v>
      </c>
      <c r="C47" s="713">
        <v>157.30000000000001</v>
      </c>
      <c r="D47" s="714">
        <v>147.69999999999999</v>
      </c>
      <c r="E47" s="715">
        <v>144</v>
      </c>
      <c r="F47" s="715">
        <v>154.30000000000001</v>
      </c>
      <c r="G47" s="715">
        <v>142.69999999999999</v>
      </c>
      <c r="H47" s="715">
        <v>125.7</v>
      </c>
      <c r="I47" s="715">
        <v>148</v>
      </c>
      <c r="J47" s="715">
        <v>157</v>
      </c>
      <c r="K47" s="714">
        <v>151</v>
      </c>
      <c r="L47" s="715">
        <v>157</v>
      </c>
      <c r="M47" s="715">
        <v>128</v>
      </c>
      <c r="N47" s="726"/>
      <c r="O47" s="727">
        <f t="shared" si="6"/>
        <v>157.30000000000001</v>
      </c>
      <c r="AU47" s="89"/>
      <c r="AV47" s="89"/>
    </row>
    <row r="48" spans="1:48" s="10" customFormat="1" x14ac:dyDescent="0.2">
      <c r="A48" s="316"/>
      <c r="B48" s="725" t="s">
        <v>68</v>
      </c>
      <c r="C48" s="713">
        <v>163.30000000000001</v>
      </c>
      <c r="D48" s="714">
        <v>177</v>
      </c>
      <c r="E48" s="715">
        <v>172.3</v>
      </c>
      <c r="F48" s="715">
        <v>192.3</v>
      </c>
      <c r="G48" s="715">
        <v>170.7</v>
      </c>
      <c r="H48" s="715">
        <v>192</v>
      </c>
      <c r="I48" s="715">
        <v>192.3</v>
      </c>
      <c r="J48" s="713"/>
      <c r="K48" s="714">
        <v>165</v>
      </c>
      <c r="L48" s="715">
        <v>185.3</v>
      </c>
      <c r="M48" s="715">
        <v>185.3</v>
      </c>
      <c r="N48" s="726"/>
      <c r="O48" s="727">
        <f t="shared" si="6"/>
        <v>192.3</v>
      </c>
      <c r="AU48" s="89"/>
      <c r="AV48" s="89"/>
    </row>
    <row r="49" spans="1:48" s="10" customFormat="1" x14ac:dyDescent="0.2">
      <c r="A49" s="316"/>
      <c r="B49" s="725" t="s">
        <v>12</v>
      </c>
      <c r="C49" s="713">
        <v>172.7</v>
      </c>
      <c r="D49" s="714">
        <v>188</v>
      </c>
      <c r="E49" s="715">
        <v>182</v>
      </c>
      <c r="F49" s="715">
        <v>183</v>
      </c>
      <c r="G49" s="715">
        <v>178</v>
      </c>
      <c r="H49" s="715">
        <v>196</v>
      </c>
      <c r="I49" s="713">
        <v>179.7</v>
      </c>
      <c r="J49" s="715">
        <v>189.3</v>
      </c>
      <c r="K49" s="714">
        <v>191.7</v>
      </c>
      <c r="L49" s="713"/>
      <c r="M49" s="715">
        <v>198.3</v>
      </c>
      <c r="N49" s="726"/>
      <c r="O49" s="727">
        <f t="shared" si="6"/>
        <v>198.3</v>
      </c>
      <c r="AU49" s="89"/>
      <c r="AV49" s="89"/>
    </row>
    <row r="50" spans="1:48" s="10" customFormat="1" x14ac:dyDescent="0.2">
      <c r="A50" s="316"/>
      <c r="B50" s="725" t="s">
        <v>34</v>
      </c>
      <c r="C50" s="713">
        <v>190</v>
      </c>
      <c r="D50" s="714">
        <v>171</v>
      </c>
      <c r="E50" s="715">
        <v>207.3</v>
      </c>
      <c r="F50" s="715">
        <v>217</v>
      </c>
      <c r="G50" s="715">
        <v>191.3</v>
      </c>
      <c r="H50" s="715">
        <v>199.3</v>
      </c>
      <c r="I50" s="713">
        <v>193.3</v>
      </c>
      <c r="J50" s="715">
        <v>202.7</v>
      </c>
      <c r="K50" s="713"/>
      <c r="L50" s="713"/>
      <c r="M50" s="715">
        <v>175</v>
      </c>
      <c r="N50" s="726"/>
      <c r="O50" s="788">
        <f t="shared" si="6"/>
        <v>217</v>
      </c>
      <c r="AU50" s="89"/>
      <c r="AV50" s="89"/>
    </row>
    <row r="51" spans="1:48" s="10" customFormat="1" x14ac:dyDescent="0.2">
      <c r="A51" s="316"/>
      <c r="B51" s="725" t="s">
        <v>121</v>
      </c>
      <c r="C51" s="713">
        <v>157</v>
      </c>
      <c r="D51" s="714">
        <v>153</v>
      </c>
      <c r="E51" s="715">
        <v>161.69999999999999</v>
      </c>
      <c r="F51" s="715">
        <v>163.69999999999999</v>
      </c>
      <c r="G51" s="715">
        <v>172.7</v>
      </c>
      <c r="H51" s="715">
        <v>188</v>
      </c>
      <c r="I51" s="715">
        <v>168.3</v>
      </c>
      <c r="J51" s="713"/>
      <c r="K51" s="714">
        <v>166.7</v>
      </c>
      <c r="L51" s="715">
        <v>154</v>
      </c>
      <c r="M51" s="715">
        <v>147.69999999999999</v>
      </c>
      <c r="N51" s="726"/>
      <c r="O51" s="727">
        <f t="shared" si="6"/>
        <v>188</v>
      </c>
      <c r="AU51" s="89"/>
      <c r="AV51" s="89"/>
    </row>
    <row r="52" spans="1:48" s="10" customFormat="1" x14ac:dyDescent="0.2">
      <c r="A52" s="316"/>
      <c r="B52" s="728" t="s">
        <v>196</v>
      </c>
      <c r="C52" s="713"/>
      <c r="D52" s="713"/>
      <c r="E52" s="713"/>
      <c r="F52" s="715">
        <v>149.30000000000001</v>
      </c>
      <c r="G52" s="715">
        <v>149.69999999999999</v>
      </c>
      <c r="H52" s="715">
        <v>129.30000000000001</v>
      </c>
      <c r="I52" s="715">
        <v>125.7</v>
      </c>
      <c r="J52" s="713"/>
      <c r="K52" s="714">
        <v>136</v>
      </c>
      <c r="L52" s="715">
        <v>151</v>
      </c>
      <c r="M52" s="715">
        <v>161</v>
      </c>
      <c r="N52" s="726"/>
      <c r="O52" s="727">
        <f t="shared" si="6"/>
        <v>161</v>
      </c>
      <c r="AU52" s="89"/>
      <c r="AV52" s="89"/>
    </row>
    <row r="53" spans="1:48" s="10" customFormat="1" x14ac:dyDescent="0.2">
      <c r="A53" s="316"/>
      <c r="B53" s="725" t="s">
        <v>41</v>
      </c>
      <c r="C53" s="713">
        <v>164.7</v>
      </c>
      <c r="D53" s="714">
        <v>178</v>
      </c>
      <c r="E53" s="715">
        <v>183.7</v>
      </c>
      <c r="F53" s="715">
        <v>166.3</v>
      </c>
      <c r="G53" s="715">
        <v>179.7</v>
      </c>
      <c r="H53" s="715">
        <v>198.7</v>
      </c>
      <c r="I53" s="715">
        <v>165.3</v>
      </c>
      <c r="J53" s="715">
        <v>170.7</v>
      </c>
      <c r="K53" s="714">
        <v>211.7</v>
      </c>
      <c r="L53" s="715">
        <v>187.7</v>
      </c>
      <c r="M53" s="715">
        <v>221</v>
      </c>
      <c r="N53" s="726"/>
      <c r="O53" s="788">
        <f t="shared" si="6"/>
        <v>221</v>
      </c>
      <c r="AU53" s="89"/>
      <c r="AV53" s="89"/>
    </row>
    <row r="54" spans="1:48" s="10" customFormat="1" x14ac:dyDescent="0.2">
      <c r="A54" s="316"/>
      <c r="B54" s="725" t="s">
        <v>11</v>
      </c>
      <c r="C54" s="713"/>
      <c r="D54" s="714">
        <v>150</v>
      </c>
      <c r="E54" s="715">
        <v>187.3</v>
      </c>
      <c r="F54" s="715">
        <v>188</v>
      </c>
      <c r="G54" s="715">
        <v>156.69999999999999</v>
      </c>
      <c r="H54" s="715">
        <v>166</v>
      </c>
      <c r="I54" s="715">
        <v>187.3</v>
      </c>
      <c r="J54" s="715">
        <v>148.30000000000001</v>
      </c>
      <c r="K54" s="714">
        <v>195</v>
      </c>
      <c r="L54" s="715">
        <v>175.3</v>
      </c>
      <c r="M54" s="715">
        <v>181</v>
      </c>
      <c r="N54" s="726"/>
      <c r="O54" s="727">
        <f t="shared" si="6"/>
        <v>195</v>
      </c>
      <c r="AU54" s="89"/>
      <c r="AV54" s="89"/>
    </row>
    <row r="55" spans="1:48" s="10" customFormat="1" ht="15" thickBot="1" x14ac:dyDescent="0.25">
      <c r="A55" s="316"/>
      <c r="B55" s="729" t="s">
        <v>39</v>
      </c>
      <c r="C55" s="730"/>
      <c r="D55" s="731">
        <v>147</v>
      </c>
      <c r="E55" s="730"/>
      <c r="F55" s="732">
        <v>178</v>
      </c>
      <c r="G55" s="732">
        <v>183</v>
      </c>
      <c r="H55" s="732">
        <v>169.3</v>
      </c>
      <c r="I55" s="730">
        <v>180.7</v>
      </c>
      <c r="J55" s="730"/>
      <c r="K55" s="731">
        <v>154</v>
      </c>
      <c r="L55" s="730"/>
      <c r="M55" s="732">
        <v>169.7</v>
      </c>
      <c r="N55" s="733"/>
      <c r="O55" s="734">
        <f t="shared" si="6"/>
        <v>183</v>
      </c>
      <c r="AU55" s="89"/>
      <c r="AV55" s="89"/>
    </row>
    <row r="56" spans="1:48" ht="15" thickBot="1" x14ac:dyDescent="0.25">
      <c r="C56" s="646"/>
      <c r="D56" s="646"/>
      <c r="E56" s="646"/>
      <c r="F56" s="646"/>
      <c r="G56" s="646"/>
      <c r="H56" s="646"/>
      <c r="I56" s="646"/>
      <c r="J56" s="646"/>
      <c r="K56" s="646"/>
      <c r="L56" s="646"/>
      <c r="M56" s="646"/>
      <c r="N56" s="646"/>
      <c r="O56" s="646"/>
    </row>
    <row r="57" spans="1:48" ht="16.5" thickBot="1" x14ac:dyDescent="0.3">
      <c r="B57" s="752" t="s">
        <v>4</v>
      </c>
      <c r="C57" s="753">
        <v>1</v>
      </c>
      <c r="D57" s="753">
        <v>2</v>
      </c>
      <c r="E57" s="753">
        <v>3</v>
      </c>
      <c r="F57" s="753">
        <v>4</v>
      </c>
      <c r="G57" s="753">
        <v>5</v>
      </c>
      <c r="H57" s="753">
        <v>6</v>
      </c>
      <c r="I57" s="753">
        <v>7</v>
      </c>
      <c r="J57" s="753">
        <v>8</v>
      </c>
      <c r="K57" s="753">
        <v>9</v>
      </c>
      <c r="L57" s="753">
        <v>10</v>
      </c>
      <c r="M57" s="753">
        <v>11</v>
      </c>
      <c r="N57" s="754"/>
      <c r="O57" s="755" t="s">
        <v>207</v>
      </c>
    </row>
    <row r="58" spans="1:48" s="10" customFormat="1" x14ac:dyDescent="0.2">
      <c r="A58" s="316"/>
      <c r="B58" s="742" t="s">
        <v>44</v>
      </c>
      <c r="C58" s="743">
        <v>150.33333333333334</v>
      </c>
      <c r="D58" s="743">
        <v>150</v>
      </c>
      <c r="E58" s="743">
        <v>156.33333333333334</v>
      </c>
      <c r="F58" s="743">
        <v>148.33333333333334</v>
      </c>
      <c r="G58" s="744">
        <v>189.33333333333334</v>
      </c>
      <c r="H58" s="745">
        <v>139</v>
      </c>
      <c r="I58" s="743">
        <v>152</v>
      </c>
      <c r="J58" s="745">
        <v>153.33333333333334</v>
      </c>
      <c r="K58" s="745">
        <v>148.33333333333334</v>
      </c>
      <c r="L58" s="745">
        <v>142.66666666666666</v>
      </c>
      <c r="M58" s="743"/>
      <c r="N58" s="726"/>
      <c r="O58" s="746">
        <f t="shared" ref="O58:O70" si="7">MAX(C58:M58)</f>
        <v>189.33333333333334</v>
      </c>
      <c r="AU58" s="89"/>
      <c r="AV58" s="89"/>
    </row>
    <row r="59" spans="1:48" s="10" customFormat="1" x14ac:dyDescent="0.2">
      <c r="A59" s="316"/>
      <c r="B59" s="735" t="s">
        <v>197</v>
      </c>
      <c r="C59" s="709"/>
      <c r="D59" s="709"/>
      <c r="E59" s="709"/>
      <c r="F59" s="709"/>
      <c r="G59" s="710">
        <v>139.33333333333334</v>
      </c>
      <c r="H59" s="711">
        <v>151.66666666666666</v>
      </c>
      <c r="I59" s="709"/>
      <c r="J59" s="711">
        <v>148.66666666666666</v>
      </c>
      <c r="K59" s="711">
        <v>153.66666666666666</v>
      </c>
      <c r="L59" s="709"/>
      <c r="M59" s="709"/>
      <c r="N59" s="726"/>
      <c r="O59" s="736">
        <f t="shared" si="7"/>
        <v>153.66666666666666</v>
      </c>
      <c r="AU59" s="89"/>
      <c r="AV59" s="89"/>
    </row>
    <row r="60" spans="1:48" s="10" customFormat="1" x14ac:dyDescent="0.2">
      <c r="A60" s="316"/>
      <c r="B60" s="735" t="s">
        <v>120</v>
      </c>
      <c r="C60" s="709">
        <v>129</v>
      </c>
      <c r="D60" s="709">
        <v>112.66666666666667</v>
      </c>
      <c r="E60" s="709">
        <v>126.33333333333333</v>
      </c>
      <c r="F60" s="709">
        <v>148</v>
      </c>
      <c r="G60" s="710">
        <v>121</v>
      </c>
      <c r="H60" s="709"/>
      <c r="I60" s="709"/>
      <c r="J60" s="711">
        <v>160.33333333333334</v>
      </c>
      <c r="K60" s="709"/>
      <c r="L60" s="709"/>
      <c r="M60" s="709"/>
      <c r="N60" s="726"/>
      <c r="O60" s="736">
        <f t="shared" si="7"/>
        <v>160.33333333333334</v>
      </c>
      <c r="AU60" s="89"/>
      <c r="AV60" s="89"/>
    </row>
    <row r="61" spans="1:48" s="10" customFormat="1" x14ac:dyDescent="0.2">
      <c r="A61" s="316"/>
      <c r="B61" s="735" t="s">
        <v>10</v>
      </c>
      <c r="C61" s="709">
        <v>164.33333333333334</v>
      </c>
      <c r="D61" s="709">
        <v>160.66666666666666</v>
      </c>
      <c r="E61" s="709">
        <v>164.33333333333334</v>
      </c>
      <c r="F61" s="709">
        <v>143.66666666666666</v>
      </c>
      <c r="G61" s="710">
        <v>141.66666666666666</v>
      </c>
      <c r="H61" s="711">
        <v>163</v>
      </c>
      <c r="I61" s="709">
        <v>175</v>
      </c>
      <c r="J61" s="711">
        <v>157.66666666666666</v>
      </c>
      <c r="K61" s="711">
        <v>172.66666666666666</v>
      </c>
      <c r="L61" s="711">
        <v>151.66666666666666</v>
      </c>
      <c r="M61" s="711">
        <v>168.33333333333334</v>
      </c>
      <c r="N61" s="726"/>
      <c r="O61" s="736">
        <f t="shared" si="7"/>
        <v>175</v>
      </c>
      <c r="AU61" s="89"/>
      <c r="AV61" s="89"/>
    </row>
    <row r="62" spans="1:48" s="10" customFormat="1" x14ac:dyDescent="0.2">
      <c r="A62" s="316"/>
      <c r="B62" s="735" t="s">
        <v>50</v>
      </c>
      <c r="C62" s="709">
        <v>149</v>
      </c>
      <c r="D62" s="709">
        <v>183.66666666666666</v>
      </c>
      <c r="E62" s="709">
        <v>185.66666666666666</v>
      </c>
      <c r="F62" s="709">
        <v>174.66666666666666</v>
      </c>
      <c r="G62" s="710">
        <v>171.66666666666666</v>
      </c>
      <c r="H62" s="711">
        <v>169</v>
      </c>
      <c r="I62" s="709">
        <v>158</v>
      </c>
      <c r="J62" s="709"/>
      <c r="K62" s="711">
        <v>172.66666666666666</v>
      </c>
      <c r="L62" s="711">
        <v>148</v>
      </c>
      <c r="M62" s="711">
        <v>182.66666666666666</v>
      </c>
      <c r="N62" s="726"/>
      <c r="O62" s="736">
        <f t="shared" si="7"/>
        <v>185.66666666666666</v>
      </c>
      <c r="AU62" s="89"/>
      <c r="AV62" s="89"/>
    </row>
    <row r="63" spans="1:48" s="10" customFormat="1" x14ac:dyDescent="0.2">
      <c r="A63" s="316"/>
      <c r="B63" s="735" t="s">
        <v>46</v>
      </c>
      <c r="C63" s="709">
        <v>166.66666666666666</v>
      </c>
      <c r="D63" s="709">
        <v>183.66666666666666</v>
      </c>
      <c r="E63" s="709">
        <v>189</v>
      </c>
      <c r="F63" s="709">
        <v>173.33333333333334</v>
      </c>
      <c r="G63" s="710">
        <v>135.33333333333334</v>
      </c>
      <c r="H63" s="711">
        <v>188.33333333333334</v>
      </c>
      <c r="I63" s="709">
        <v>173.7</v>
      </c>
      <c r="J63" s="709"/>
      <c r="K63" s="711">
        <v>124</v>
      </c>
      <c r="L63" s="711">
        <v>163</v>
      </c>
      <c r="M63" s="711">
        <v>164.33333333333334</v>
      </c>
      <c r="N63" s="726"/>
      <c r="O63" s="736">
        <f t="shared" si="7"/>
        <v>189</v>
      </c>
      <c r="AU63" s="89"/>
      <c r="AV63" s="89"/>
    </row>
    <row r="64" spans="1:48" s="10" customFormat="1" x14ac:dyDescent="0.2">
      <c r="A64" s="316"/>
      <c r="B64" s="735" t="s">
        <v>14</v>
      </c>
      <c r="C64" s="709"/>
      <c r="D64" s="709">
        <v>176</v>
      </c>
      <c r="E64" s="709">
        <v>171</v>
      </c>
      <c r="F64" s="709">
        <v>165.66666666666666</v>
      </c>
      <c r="G64" s="710">
        <v>172.33333333333334</v>
      </c>
      <c r="H64" s="711">
        <v>168.66666666666666</v>
      </c>
      <c r="I64" s="709">
        <v>155</v>
      </c>
      <c r="J64" s="711">
        <v>155.33333333333334</v>
      </c>
      <c r="K64" s="711">
        <v>157.66666666666666</v>
      </c>
      <c r="L64" s="711">
        <v>138.66666666666666</v>
      </c>
      <c r="M64" s="711">
        <v>161</v>
      </c>
      <c r="N64" s="726"/>
      <c r="O64" s="736">
        <f t="shared" si="7"/>
        <v>176</v>
      </c>
      <c r="AU64" s="89"/>
      <c r="AV64" s="89"/>
    </row>
    <row r="65" spans="1:57" s="10" customFormat="1" x14ac:dyDescent="0.2">
      <c r="A65" s="316"/>
      <c r="B65" s="735" t="s">
        <v>9</v>
      </c>
      <c r="C65" s="709">
        <v>172.33333333333334</v>
      </c>
      <c r="D65" s="709">
        <v>156.66666666666666</v>
      </c>
      <c r="E65" s="709">
        <v>165.66666666666666</v>
      </c>
      <c r="F65" s="709">
        <v>139</v>
      </c>
      <c r="G65" s="710">
        <v>166.33333333333334</v>
      </c>
      <c r="H65" s="711">
        <v>152</v>
      </c>
      <c r="I65" s="709">
        <v>153</v>
      </c>
      <c r="J65" s="711">
        <v>144</v>
      </c>
      <c r="K65" s="711">
        <v>139.33333333333334</v>
      </c>
      <c r="L65" s="711">
        <v>161.66666666666666</v>
      </c>
      <c r="M65" s="711">
        <v>148</v>
      </c>
      <c r="N65" s="726"/>
      <c r="O65" s="736">
        <f t="shared" si="7"/>
        <v>172.33333333333334</v>
      </c>
      <c r="AU65" s="89"/>
      <c r="AV65" s="89"/>
    </row>
    <row r="66" spans="1:57" s="10" customFormat="1" x14ac:dyDescent="0.2">
      <c r="A66" s="316"/>
      <c r="B66" s="735" t="s">
        <v>36</v>
      </c>
      <c r="C66" s="709">
        <v>144</v>
      </c>
      <c r="D66" s="709">
        <v>116.66666666666667</v>
      </c>
      <c r="E66" s="709">
        <v>139.66666666666666</v>
      </c>
      <c r="F66" s="709">
        <v>174.66666666666666</v>
      </c>
      <c r="G66" s="710">
        <v>132.66666666666666</v>
      </c>
      <c r="H66" s="711">
        <v>123</v>
      </c>
      <c r="I66" s="709">
        <v>141</v>
      </c>
      <c r="J66" s="709"/>
      <c r="K66" s="711">
        <v>127.66666666666667</v>
      </c>
      <c r="L66" s="711">
        <v>138</v>
      </c>
      <c r="M66" s="709"/>
      <c r="N66" s="726"/>
      <c r="O66" s="736">
        <f t="shared" si="7"/>
        <v>174.66666666666666</v>
      </c>
      <c r="AB66" s="62"/>
      <c r="AC66" s="688"/>
      <c r="AD66" s="32"/>
      <c r="AU66" s="89"/>
      <c r="AV66" s="89"/>
    </row>
    <row r="67" spans="1:57" s="10" customFormat="1" x14ac:dyDescent="0.2">
      <c r="A67" s="316"/>
      <c r="B67" s="735" t="s">
        <v>66</v>
      </c>
      <c r="C67" s="709">
        <v>165</v>
      </c>
      <c r="D67" s="709">
        <v>157.33333333333334</v>
      </c>
      <c r="E67" s="709">
        <v>172</v>
      </c>
      <c r="F67" s="709">
        <v>133</v>
      </c>
      <c r="G67" s="710">
        <v>164.66666666666666</v>
      </c>
      <c r="H67" s="711">
        <v>133</v>
      </c>
      <c r="I67" s="709">
        <v>159</v>
      </c>
      <c r="J67" s="709"/>
      <c r="K67" s="709"/>
      <c r="L67" s="711">
        <v>151.33333333333334</v>
      </c>
      <c r="M67" s="711">
        <v>142.66666666666666</v>
      </c>
      <c r="N67" s="726"/>
      <c r="O67" s="736">
        <f t="shared" si="7"/>
        <v>172</v>
      </c>
      <c r="AB67" s="32"/>
      <c r="AC67" s="31"/>
      <c r="AD67" s="32"/>
      <c r="AU67" s="89"/>
      <c r="AV67" s="89"/>
    </row>
    <row r="68" spans="1:57" s="10" customFormat="1" x14ac:dyDescent="0.2">
      <c r="A68" s="316"/>
      <c r="B68" s="737" t="s">
        <v>138</v>
      </c>
      <c r="C68" s="721"/>
      <c r="D68" s="721">
        <v>129</v>
      </c>
      <c r="E68" s="721">
        <v>130</v>
      </c>
      <c r="F68" s="721">
        <v>142.66666666666666</v>
      </c>
      <c r="G68" s="722">
        <v>130.66666666666666</v>
      </c>
      <c r="H68" s="723">
        <v>123.33333333333333</v>
      </c>
      <c r="I68" s="721">
        <v>146</v>
      </c>
      <c r="J68" s="721"/>
      <c r="K68" s="723">
        <v>138.66666666666666</v>
      </c>
      <c r="L68" s="723">
        <v>130.33333333333334</v>
      </c>
      <c r="M68" s="723">
        <v>142.33333333333334</v>
      </c>
      <c r="N68" s="726"/>
      <c r="O68" s="738">
        <f t="shared" si="7"/>
        <v>146</v>
      </c>
      <c r="AB68" s="32"/>
      <c r="AC68" s="32"/>
      <c r="AD68" s="32"/>
      <c r="AU68" s="89"/>
      <c r="AV68" s="89"/>
    </row>
    <row r="69" spans="1:57" s="10" customFormat="1" x14ac:dyDescent="0.2">
      <c r="A69" s="316"/>
      <c r="B69" s="739" t="s">
        <v>8</v>
      </c>
      <c r="C69" s="713">
        <v>156.33333333333334</v>
      </c>
      <c r="D69" s="713">
        <v>156.66666666666666</v>
      </c>
      <c r="E69" s="713">
        <v>149</v>
      </c>
      <c r="F69" s="713">
        <v>160.33333333333334</v>
      </c>
      <c r="G69" s="715">
        <v>167.33333333333334</v>
      </c>
      <c r="H69" s="724">
        <v>142</v>
      </c>
      <c r="I69" s="713">
        <v>145</v>
      </c>
      <c r="J69" s="713"/>
      <c r="K69" s="724">
        <v>152.33333333333334</v>
      </c>
      <c r="L69" s="713"/>
      <c r="M69" s="724">
        <v>127.66666666666667</v>
      </c>
      <c r="N69" s="726"/>
      <c r="O69" s="727">
        <f t="shared" si="7"/>
        <v>167.33333333333334</v>
      </c>
      <c r="AU69" s="89"/>
      <c r="AV69" s="89"/>
    </row>
    <row r="70" spans="1:57" s="10" customFormat="1" ht="15" thickBot="1" x14ac:dyDescent="0.25">
      <c r="A70" s="316"/>
      <c r="B70" s="740" t="s">
        <v>45</v>
      </c>
      <c r="C70" s="730">
        <v>128.33333333333334</v>
      </c>
      <c r="D70" s="730">
        <v>143.33333333333334</v>
      </c>
      <c r="E70" s="730">
        <v>147.33333333333334</v>
      </c>
      <c r="F70" s="730">
        <v>136</v>
      </c>
      <c r="G70" s="732">
        <v>124.66666666666667</v>
      </c>
      <c r="H70" s="730"/>
      <c r="I70" s="730"/>
      <c r="J70" s="730"/>
      <c r="K70" s="730"/>
      <c r="L70" s="741">
        <v>123</v>
      </c>
      <c r="M70" s="730"/>
      <c r="N70" s="733"/>
      <c r="O70" s="734">
        <f t="shared" si="7"/>
        <v>147.33333333333334</v>
      </c>
      <c r="AU70" s="89"/>
      <c r="AV70" s="89"/>
    </row>
    <row r="73" spans="1:57" s="820" customFormat="1" ht="20.25" x14ac:dyDescent="0.3">
      <c r="A73" s="818"/>
      <c r="B73" s="819" t="s">
        <v>234</v>
      </c>
      <c r="C73" s="819"/>
      <c r="D73" s="819"/>
      <c r="E73" s="819"/>
      <c r="F73" s="819"/>
      <c r="G73" s="819"/>
      <c r="H73" s="819"/>
      <c r="I73" s="819"/>
      <c r="J73" s="819"/>
      <c r="K73" s="819"/>
      <c r="L73" s="819"/>
      <c r="M73" s="819"/>
      <c r="N73" s="819"/>
      <c r="O73" s="819"/>
      <c r="P73" s="819"/>
      <c r="Q73" s="819"/>
      <c r="R73" s="819"/>
      <c r="S73" s="819"/>
      <c r="AU73" s="821"/>
      <c r="AV73" s="821"/>
    </row>
    <row r="74" spans="1:57" s="1" customFormat="1" x14ac:dyDescent="0.2">
      <c r="A74" s="795"/>
      <c r="B74" s="796" t="s">
        <v>62</v>
      </c>
      <c r="C74" s="797"/>
      <c r="D74" s="797"/>
      <c r="E74" s="797"/>
      <c r="F74" s="797" t="s">
        <v>63</v>
      </c>
      <c r="G74" s="797"/>
      <c r="H74" s="797"/>
      <c r="I74" s="797"/>
      <c r="J74" s="797"/>
      <c r="K74" s="797"/>
      <c r="L74" s="797"/>
      <c r="M74" s="797"/>
      <c r="N74" s="797"/>
      <c r="O74" s="797"/>
      <c r="P74" s="797"/>
      <c r="Q74" s="797"/>
      <c r="R74" s="797"/>
      <c r="S74" s="797"/>
      <c r="AU74" s="794"/>
      <c r="AV74" s="794"/>
    </row>
    <row r="75" spans="1:57" s="8" customFormat="1" ht="15" x14ac:dyDescent="0.2">
      <c r="A75" s="795"/>
      <c r="B75" s="798" t="s">
        <v>13</v>
      </c>
      <c r="C75" s="799" t="s">
        <v>228</v>
      </c>
      <c r="D75" s="799"/>
      <c r="E75" s="799"/>
      <c r="F75" s="800" t="s">
        <v>50</v>
      </c>
      <c r="G75" s="801"/>
      <c r="H75" s="802"/>
      <c r="I75" s="802"/>
      <c r="J75" s="801"/>
      <c r="K75" s="801"/>
      <c r="L75" s="803"/>
      <c r="M75" s="799"/>
      <c r="N75" s="799"/>
      <c r="O75" s="799"/>
      <c r="P75" s="799"/>
      <c r="Q75" s="799"/>
      <c r="R75" s="799"/>
      <c r="S75" s="799"/>
      <c r="T75" s="7"/>
      <c r="BD75" s="703"/>
      <c r="BE75" s="703"/>
    </row>
    <row r="76" spans="1:57" ht="15" x14ac:dyDescent="0.2">
      <c r="A76" s="795"/>
      <c r="B76" s="804" t="s">
        <v>34</v>
      </c>
      <c r="C76" s="799" t="s">
        <v>229</v>
      </c>
      <c r="D76" s="805"/>
      <c r="E76" s="805"/>
      <c r="F76" s="806" t="s">
        <v>46</v>
      </c>
      <c r="G76" s="807"/>
      <c r="H76" s="808"/>
      <c r="I76" s="808"/>
      <c r="J76" s="809"/>
      <c r="K76" s="809"/>
      <c r="L76" s="810"/>
      <c r="M76" s="811"/>
      <c r="N76" s="811"/>
      <c r="O76" s="811"/>
      <c r="P76" s="811"/>
      <c r="Q76" s="811"/>
      <c r="R76" s="811"/>
      <c r="S76" s="811"/>
    </row>
    <row r="77" spans="1:57" ht="15" x14ac:dyDescent="0.2">
      <c r="A77" s="795"/>
      <c r="B77" s="812" t="s">
        <v>43</v>
      </c>
      <c r="C77" s="799" t="s">
        <v>230</v>
      </c>
      <c r="D77" s="805"/>
      <c r="E77" s="805"/>
      <c r="F77" s="813" t="s">
        <v>10</v>
      </c>
      <c r="G77" s="814"/>
      <c r="H77" s="815"/>
      <c r="I77" s="815"/>
      <c r="J77" s="816"/>
      <c r="K77" s="816"/>
      <c r="L77" s="817"/>
      <c r="M77" s="811"/>
      <c r="N77" s="811"/>
      <c r="O77" s="811"/>
      <c r="P77" s="811"/>
      <c r="Q77" s="811"/>
      <c r="R77" s="811"/>
      <c r="S77" s="811"/>
    </row>
    <row r="79" spans="1:57" s="13" customFormat="1" ht="15.75" x14ac:dyDescent="0.25">
      <c r="A79" s="316"/>
      <c r="B79" s="684" t="s">
        <v>4</v>
      </c>
      <c r="C79" s="685" t="s">
        <v>52</v>
      </c>
      <c r="T79" s="27"/>
      <c r="AB79" s="9"/>
      <c r="AC79" s="28"/>
      <c r="AD79" s="9"/>
      <c r="AK79"/>
      <c r="AL79"/>
      <c r="BD79" s="686"/>
      <c r="BE79" s="686"/>
    </row>
    <row r="80" spans="1:57" s="699" customFormat="1" x14ac:dyDescent="0.2">
      <c r="A80" s="791">
        <v>1</v>
      </c>
      <c r="B80" s="687" t="s">
        <v>25</v>
      </c>
      <c r="C80" s="716">
        <v>209</v>
      </c>
      <c r="E80" s="688" t="s">
        <v>210</v>
      </c>
      <c r="T80" s="717"/>
      <c r="AB80" s="32"/>
      <c r="AC80" s="32"/>
      <c r="AD80" s="32"/>
      <c r="AK80" s="32"/>
      <c r="AL80" s="32"/>
      <c r="BD80" s="718"/>
      <c r="BE80" s="718"/>
    </row>
    <row r="81" spans="1:57" s="699" customFormat="1" x14ac:dyDescent="0.2">
      <c r="A81" s="791">
        <v>2</v>
      </c>
      <c r="B81" s="687" t="s">
        <v>34</v>
      </c>
      <c r="C81" s="716">
        <v>217</v>
      </c>
      <c r="E81" s="688" t="s">
        <v>210</v>
      </c>
      <c r="T81" s="717"/>
      <c r="AB81" s="32"/>
      <c r="AC81" s="32"/>
      <c r="AD81" s="32"/>
      <c r="AK81" s="32"/>
      <c r="AL81" s="32"/>
      <c r="BD81" s="718"/>
      <c r="BE81" s="718"/>
    </row>
    <row r="82" spans="1:57" s="693" customFormat="1" x14ac:dyDescent="0.2">
      <c r="A82" s="792">
        <v>3</v>
      </c>
      <c r="B82" s="692" t="s">
        <v>44</v>
      </c>
      <c r="C82" s="692">
        <v>189</v>
      </c>
      <c r="E82" s="14" t="s">
        <v>211</v>
      </c>
      <c r="T82" s="707"/>
      <c r="AB82" s="62"/>
      <c r="AC82" s="32"/>
      <c r="AD82" s="32"/>
      <c r="AK82" s="32"/>
      <c r="AL82" s="32"/>
      <c r="BD82" s="708"/>
      <c r="BE82" s="708"/>
    </row>
    <row r="83" spans="1:57" s="693" customFormat="1" x14ac:dyDescent="0.2">
      <c r="A83" s="792"/>
      <c r="B83" s="697"/>
      <c r="C83" s="697"/>
      <c r="T83" s="707"/>
      <c r="U83" s="698"/>
      <c r="AB83" s="32"/>
      <c r="AC83" s="32"/>
      <c r="AD83" s="32"/>
      <c r="AK83" s="32"/>
      <c r="AL83" s="32"/>
      <c r="BD83" s="708"/>
      <c r="BE83" s="708"/>
    </row>
    <row r="84" spans="1:57" s="689" customFormat="1" ht="15" x14ac:dyDescent="0.2">
      <c r="A84" s="791">
        <v>4</v>
      </c>
      <c r="B84" s="687" t="s">
        <v>43</v>
      </c>
      <c r="C84" s="687">
        <v>224</v>
      </c>
      <c r="D84" s="699"/>
      <c r="E84" s="705" t="s">
        <v>212</v>
      </c>
      <c r="F84" s="699"/>
      <c r="G84" s="699"/>
      <c r="H84" s="699"/>
      <c r="I84" s="699"/>
      <c r="J84" s="699"/>
      <c r="T84" s="690"/>
      <c r="AK84" s="32"/>
      <c r="AL84" s="32"/>
      <c r="BD84" s="691"/>
      <c r="BE84" s="691"/>
    </row>
    <row r="85" spans="1:57" s="689" customFormat="1" ht="15" x14ac:dyDescent="0.2">
      <c r="A85" s="792">
        <v>5</v>
      </c>
      <c r="B85" s="692" t="s">
        <v>46</v>
      </c>
      <c r="C85" s="719">
        <v>189</v>
      </c>
      <c r="D85" s="699"/>
      <c r="E85" s="706" t="s">
        <v>218</v>
      </c>
      <c r="F85" s="699"/>
      <c r="G85" s="699"/>
      <c r="H85" s="699"/>
      <c r="I85" s="699"/>
      <c r="J85" s="699"/>
      <c r="T85" s="690"/>
      <c r="AK85" s="32"/>
      <c r="AL85" s="32"/>
      <c r="BD85" s="691"/>
      <c r="BE85" s="691"/>
    </row>
    <row r="86" spans="1:57" s="689" customFormat="1" ht="15" x14ac:dyDescent="0.2">
      <c r="A86" s="791"/>
      <c r="B86" s="699"/>
      <c r="C86" s="699"/>
      <c r="D86" s="699"/>
      <c r="E86" s="699"/>
      <c r="F86" s="699"/>
      <c r="G86" s="699"/>
      <c r="H86" s="699"/>
      <c r="I86" s="699"/>
      <c r="J86" s="699"/>
      <c r="T86" s="690"/>
      <c r="AK86" s="32"/>
      <c r="AL86" s="32"/>
      <c r="BD86" s="691"/>
      <c r="BE86" s="691"/>
    </row>
    <row r="87" spans="1:57" s="689" customFormat="1" ht="15" x14ac:dyDescent="0.2">
      <c r="A87" s="791">
        <v>6</v>
      </c>
      <c r="B87" s="687" t="s">
        <v>13</v>
      </c>
      <c r="C87" s="687">
        <v>212</v>
      </c>
      <c r="D87" s="32"/>
      <c r="E87" s="720" t="s">
        <v>220</v>
      </c>
      <c r="F87" s="32"/>
      <c r="G87" s="32"/>
      <c r="H87" s="32"/>
      <c r="I87" s="32"/>
      <c r="J87" s="699"/>
      <c r="T87" s="690"/>
      <c r="AK87" s="32"/>
      <c r="AL87" s="32"/>
      <c r="BD87" s="691"/>
      <c r="BE87" s="691"/>
    </row>
    <row r="88" spans="1:57" s="689" customFormat="1" ht="15" x14ac:dyDescent="0.2">
      <c r="A88" s="791">
        <v>7</v>
      </c>
      <c r="B88" s="687" t="s">
        <v>41</v>
      </c>
      <c r="C88" s="716">
        <v>221</v>
      </c>
      <c r="D88" s="699"/>
      <c r="E88" s="720" t="s">
        <v>220</v>
      </c>
      <c r="F88" s="699"/>
      <c r="G88" s="699"/>
      <c r="H88" s="699"/>
      <c r="I88" s="699"/>
      <c r="J88" s="699"/>
      <c r="T88" s="690"/>
      <c r="AK88" s="32"/>
      <c r="AL88" s="32"/>
      <c r="BD88" s="691"/>
      <c r="BE88" s="691"/>
    </row>
    <row r="89" spans="1:57" s="13" customFormat="1" ht="15" x14ac:dyDescent="0.2">
      <c r="A89" s="791">
        <v>8</v>
      </c>
      <c r="B89" s="687" t="s">
        <v>12</v>
      </c>
      <c r="C89" s="687">
        <v>198</v>
      </c>
      <c r="D89" s="32"/>
      <c r="E89" s="688" t="s">
        <v>221</v>
      </c>
      <c r="F89" s="32"/>
      <c r="G89" s="32"/>
      <c r="H89" s="32"/>
      <c r="I89" s="32"/>
      <c r="J89" s="32"/>
      <c r="T89" s="27"/>
      <c r="AK89" s="32"/>
      <c r="AL89" s="32"/>
      <c r="BD89" s="686"/>
      <c r="BE89" s="686"/>
    </row>
    <row r="90" spans="1:57" s="694" customFormat="1" ht="15" x14ac:dyDescent="0.2">
      <c r="A90" s="792">
        <v>9</v>
      </c>
      <c r="B90" s="692" t="s">
        <v>10</v>
      </c>
      <c r="C90" s="692">
        <v>175</v>
      </c>
      <c r="D90" s="693"/>
      <c r="E90" s="693" t="s">
        <v>231</v>
      </c>
      <c r="F90" s="693"/>
      <c r="G90" s="693"/>
      <c r="H90" s="693"/>
      <c r="I90" s="693"/>
      <c r="J90" s="693"/>
      <c r="T90" s="695"/>
      <c r="BD90" s="696"/>
      <c r="BE90" s="696"/>
    </row>
    <row r="91" spans="1:57" s="694" customFormat="1" ht="15" x14ac:dyDescent="0.2">
      <c r="A91" s="792">
        <v>10</v>
      </c>
      <c r="B91" s="692" t="s">
        <v>50</v>
      </c>
      <c r="C91" s="692">
        <v>186</v>
      </c>
      <c r="D91" s="693"/>
      <c r="E91" s="693" t="s">
        <v>232</v>
      </c>
      <c r="F91" s="693"/>
      <c r="G91" s="693"/>
      <c r="H91" s="693"/>
      <c r="I91" s="693"/>
      <c r="J91" s="693"/>
      <c r="T91" s="695"/>
      <c r="BD91" s="696"/>
      <c r="BE91" s="696"/>
    </row>
    <row r="92" spans="1:57" s="694" customFormat="1" ht="15" x14ac:dyDescent="0.2">
      <c r="A92" s="792">
        <v>11</v>
      </c>
      <c r="B92" s="692" t="s">
        <v>9</v>
      </c>
      <c r="C92" s="692">
        <v>172</v>
      </c>
      <c r="D92" s="693"/>
      <c r="E92" s="693" t="s">
        <v>233</v>
      </c>
      <c r="F92" s="693"/>
      <c r="G92" s="693"/>
      <c r="H92" s="693"/>
      <c r="I92" s="693"/>
      <c r="J92" s="693"/>
      <c r="T92" s="695"/>
      <c r="BD92" s="696"/>
      <c r="BE92" s="696"/>
    </row>
    <row r="93" spans="1:57" s="694" customFormat="1" ht="15" x14ac:dyDescent="0.2">
      <c r="A93" s="792">
        <v>12</v>
      </c>
      <c r="B93" s="692" t="s">
        <v>69</v>
      </c>
      <c r="C93" s="692">
        <v>160</v>
      </c>
      <c r="D93" s="693"/>
      <c r="E93" s="693" t="s">
        <v>213</v>
      </c>
      <c r="F93" s="693"/>
      <c r="G93" s="693"/>
      <c r="H93" s="693"/>
      <c r="I93" s="693"/>
      <c r="J93" s="693"/>
      <c r="T93" s="695"/>
      <c r="BD93" s="696"/>
      <c r="BE93" s="696"/>
    </row>
    <row r="94" spans="1:57" s="13" customFormat="1" ht="15" x14ac:dyDescent="0.2">
      <c r="A94" s="316"/>
      <c r="B94" s="697"/>
      <c r="C94" s="697"/>
      <c r="D94" s="693"/>
      <c r="E94" s="693"/>
      <c r="F94" s="32"/>
      <c r="G94" s="32"/>
      <c r="H94" s="32"/>
      <c r="I94" s="32"/>
      <c r="J94" s="32"/>
      <c r="T94" s="27"/>
      <c r="BD94" s="686"/>
      <c r="BE94" s="686"/>
    </row>
    <row r="95" spans="1:57" s="689" customFormat="1" ht="15" x14ac:dyDescent="0.2">
      <c r="A95" s="791">
        <v>13</v>
      </c>
      <c r="B95" s="687" t="s">
        <v>47</v>
      </c>
      <c r="C95" s="687">
        <v>202</v>
      </c>
      <c r="D95" s="699"/>
      <c r="E95" s="699" t="s">
        <v>214</v>
      </c>
      <c r="F95" s="699"/>
      <c r="G95" s="699"/>
      <c r="H95" s="699"/>
      <c r="I95" s="699"/>
      <c r="J95" s="699"/>
      <c r="T95" s="690"/>
      <c r="BD95" s="691"/>
      <c r="BE95" s="691"/>
    </row>
    <row r="96" spans="1:57" s="689" customFormat="1" ht="15" x14ac:dyDescent="0.2">
      <c r="A96" s="791">
        <v>14</v>
      </c>
      <c r="B96" s="687" t="s">
        <v>68</v>
      </c>
      <c r="C96" s="687">
        <v>192</v>
      </c>
      <c r="D96" s="699"/>
      <c r="E96" s="699" t="s">
        <v>214</v>
      </c>
      <c r="F96" s="699"/>
      <c r="G96" s="699"/>
      <c r="H96" s="699"/>
      <c r="I96" s="699"/>
      <c r="J96" s="699"/>
      <c r="T96" s="690"/>
      <c r="BD96" s="691"/>
      <c r="BE96" s="691"/>
    </row>
    <row r="97" spans="1:57" s="694" customFormat="1" ht="15" x14ac:dyDescent="0.2">
      <c r="A97" s="792"/>
      <c r="B97" s="697"/>
      <c r="C97" s="697"/>
      <c r="D97" s="693"/>
      <c r="E97" s="693"/>
      <c r="F97" s="32"/>
      <c r="G97" s="32"/>
      <c r="H97" s="32"/>
      <c r="I97" s="32"/>
      <c r="J97" s="693"/>
      <c r="T97" s="695"/>
      <c r="AJ97" s="13"/>
      <c r="AK97" s="13"/>
      <c r="AL97" s="13"/>
      <c r="BD97" s="696"/>
      <c r="BE97" s="696"/>
    </row>
    <row r="98" spans="1:57" s="689" customFormat="1" ht="15" x14ac:dyDescent="0.2">
      <c r="A98" s="791">
        <v>15</v>
      </c>
      <c r="B98" s="687" t="s">
        <v>51</v>
      </c>
      <c r="C98" s="687">
        <v>154</v>
      </c>
      <c r="D98" s="699"/>
      <c r="E98" s="699" t="s">
        <v>219</v>
      </c>
      <c r="F98" s="699"/>
      <c r="G98" s="699"/>
      <c r="H98" s="699"/>
      <c r="I98" s="699"/>
      <c r="J98" s="699"/>
      <c r="T98" s="690"/>
      <c r="BD98" s="691"/>
      <c r="BE98" s="691"/>
    </row>
    <row r="99" spans="1:57" s="689" customFormat="1" ht="15" x14ac:dyDescent="0.2">
      <c r="A99" s="791">
        <v>16</v>
      </c>
      <c r="B99" s="687" t="s">
        <v>64</v>
      </c>
      <c r="C99" s="687">
        <v>157</v>
      </c>
      <c r="D99" s="699"/>
      <c r="E99" s="699" t="s">
        <v>219</v>
      </c>
      <c r="F99" s="699"/>
      <c r="G99" s="699"/>
      <c r="H99" s="699"/>
      <c r="I99" s="699"/>
      <c r="J99" s="699"/>
      <c r="T99" s="690"/>
      <c r="BD99" s="691"/>
      <c r="BE99" s="691"/>
    </row>
    <row r="100" spans="1:57" s="13" customFormat="1" ht="15" x14ac:dyDescent="0.2">
      <c r="A100" s="316"/>
      <c r="B100" s="32"/>
      <c r="C100" s="32"/>
      <c r="D100" s="32"/>
      <c r="E100" s="32"/>
      <c r="F100" s="32"/>
      <c r="G100" s="32"/>
      <c r="H100" s="32"/>
      <c r="I100" s="32"/>
      <c r="J100" s="32"/>
      <c r="T100" s="27"/>
      <c r="BD100" s="686"/>
      <c r="BE100" s="686"/>
    </row>
    <row r="101" spans="1:57" s="689" customFormat="1" ht="15" x14ac:dyDescent="0.2">
      <c r="A101" s="791">
        <v>17</v>
      </c>
      <c r="B101" s="687" t="s">
        <v>67</v>
      </c>
      <c r="C101" s="687">
        <v>164</v>
      </c>
      <c r="D101" s="699"/>
      <c r="E101" s="699" t="s">
        <v>216</v>
      </c>
      <c r="F101" s="699"/>
      <c r="G101" s="699"/>
      <c r="H101" s="699"/>
      <c r="I101" s="699"/>
      <c r="J101" s="699"/>
      <c r="T101" s="690"/>
      <c r="BD101" s="691"/>
      <c r="BE101" s="691"/>
    </row>
    <row r="102" spans="1:57" s="694" customFormat="1" ht="15" x14ac:dyDescent="0.2">
      <c r="A102" s="792">
        <v>18</v>
      </c>
      <c r="B102" s="692" t="s">
        <v>36</v>
      </c>
      <c r="C102" s="692">
        <v>175</v>
      </c>
      <c r="D102" s="693"/>
      <c r="E102" s="693" t="s">
        <v>215</v>
      </c>
      <c r="F102" s="693"/>
      <c r="G102" s="693"/>
      <c r="H102" s="693"/>
      <c r="I102" s="693"/>
      <c r="J102" s="693"/>
      <c r="T102" s="695"/>
      <c r="BD102" s="696"/>
      <c r="BE102" s="696"/>
    </row>
    <row r="103" spans="1:57" s="694" customFormat="1" ht="15" x14ac:dyDescent="0.2">
      <c r="A103" s="792"/>
      <c r="B103" s="693"/>
      <c r="C103" s="693"/>
      <c r="D103" s="693"/>
      <c r="E103" s="693"/>
      <c r="F103" s="693"/>
      <c r="G103" s="693"/>
      <c r="H103" s="693"/>
      <c r="I103" s="693"/>
      <c r="J103" s="693"/>
      <c r="T103" s="695"/>
      <c r="BD103" s="696"/>
      <c r="BE103" s="696"/>
    </row>
    <row r="104" spans="1:57" s="694" customFormat="1" ht="15" x14ac:dyDescent="0.2">
      <c r="A104" s="792">
        <v>19</v>
      </c>
      <c r="B104" s="692" t="s">
        <v>138</v>
      </c>
      <c r="C104" s="692">
        <v>146</v>
      </c>
      <c r="D104" s="693"/>
      <c r="E104" s="693" t="s">
        <v>209</v>
      </c>
      <c r="F104" s="693"/>
      <c r="G104" s="693"/>
      <c r="H104" s="693"/>
      <c r="I104" s="693"/>
      <c r="J104" s="693"/>
      <c r="T104" s="695"/>
      <c r="BD104" s="696"/>
      <c r="BE104" s="696"/>
    </row>
    <row r="105" spans="1:57" s="694" customFormat="1" ht="15" x14ac:dyDescent="0.2">
      <c r="A105" s="792">
        <v>20</v>
      </c>
      <c r="B105" s="692" t="s">
        <v>197</v>
      </c>
      <c r="C105" s="692">
        <v>154</v>
      </c>
      <c r="D105" s="693"/>
      <c r="E105" s="693" t="s">
        <v>209</v>
      </c>
      <c r="F105" s="693"/>
      <c r="G105" s="693"/>
      <c r="H105" s="693"/>
      <c r="I105" s="693"/>
      <c r="J105" s="693"/>
      <c r="T105" s="695"/>
      <c r="BD105" s="696"/>
      <c r="BE105" s="696"/>
    </row>
    <row r="106" spans="1:57" s="694" customFormat="1" ht="15" x14ac:dyDescent="0.2">
      <c r="A106" s="791">
        <v>21</v>
      </c>
      <c r="B106" s="687" t="s">
        <v>196</v>
      </c>
      <c r="C106" s="687">
        <v>161</v>
      </c>
      <c r="D106" s="699"/>
      <c r="E106" s="699" t="s">
        <v>209</v>
      </c>
      <c r="F106" s="699"/>
      <c r="G106" s="699"/>
      <c r="H106" s="699"/>
      <c r="I106" s="699"/>
      <c r="J106" s="693"/>
      <c r="T106" s="695"/>
      <c r="BD106" s="696"/>
      <c r="BE106" s="696"/>
    </row>
    <row r="107" spans="1:57" s="694" customFormat="1" ht="15" x14ac:dyDescent="0.2">
      <c r="A107" s="791">
        <v>22</v>
      </c>
      <c r="B107" s="687" t="s">
        <v>136</v>
      </c>
      <c r="C107" s="687">
        <v>180</v>
      </c>
      <c r="D107" s="699"/>
      <c r="E107" s="699" t="s">
        <v>209</v>
      </c>
      <c r="F107" s="699"/>
      <c r="G107" s="699"/>
      <c r="H107" s="699"/>
      <c r="I107" s="699"/>
      <c r="J107" s="693"/>
      <c r="T107" s="695"/>
      <c r="BD107" s="696"/>
      <c r="BE107" s="696"/>
    </row>
    <row r="108" spans="1:57" s="694" customFormat="1" ht="15" x14ac:dyDescent="0.2">
      <c r="A108" s="792"/>
      <c r="B108" s="704"/>
      <c r="C108" s="704"/>
      <c r="D108" s="699"/>
      <c r="E108" s="699"/>
      <c r="F108" s="699"/>
      <c r="G108" s="699"/>
      <c r="H108" s="699"/>
      <c r="I108" s="699"/>
      <c r="J108" s="693"/>
      <c r="T108" s="695"/>
      <c r="BD108" s="696"/>
      <c r="BE108" s="696"/>
    </row>
    <row r="109" spans="1:57" s="693" customFormat="1" ht="15.75" customHeight="1" x14ac:dyDescent="0.2">
      <c r="A109" s="792">
        <v>23</v>
      </c>
      <c r="B109" s="692" t="s">
        <v>14</v>
      </c>
      <c r="C109" s="692">
        <v>176</v>
      </c>
      <c r="E109" s="693" t="s">
        <v>217</v>
      </c>
      <c r="T109" s="707"/>
      <c r="BD109" s="708"/>
      <c r="BE109" s="708"/>
    </row>
    <row r="110" spans="1:57" s="694" customFormat="1" ht="15.75" customHeight="1" x14ac:dyDescent="0.2">
      <c r="A110" s="792">
        <v>24</v>
      </c>
      <c r="B110" s="692" t="s">
        <v>66</v>
      </c>
      <c r="C110" s="692">
        <v>172</v>
      </c>
      <c r="D110" s="693"/>
      <c r="E110" s="693" t="s">
        <v>217</v>
      </c>
      <c r="F110" s="693"/>
      <c r="G110" s="693"/>
      <c r="H110" s="693"/>
      <c r="I110" s="693"/>
      <c r="J110" s="693"/>
      <c r="T110" s="695"/>
      <c r="BD110" s="696"/>
      <c r="BE110" s="696"/>
    </row>
    <row r="111" spans="1:57" s="689" customFormat="1" ht="15.75" customHeight="1" x14ac:dyDescent="0.2">
      <c r="A111" s="792">
        <v>25</v>
      </c>
      <c r="B111" s="692" t="s">
        <v>8</v>
      </c>
      <c r="C111" s="692">
        <v>167.33333333333334</v>
      </c>
      <c r="D111" s="693"/>
      <c r="E111" s="693" t="s">
        <v>217</v>
      </c>
      <c r="F111" s="693"/>
      <c r="G111" s="693"/>
      <c r="H111" s="693"/>
      <c r="I111" s="693"/>
      <c r="J111" s="693"/>
      <c r="T111" s="690"/>
      <c r="BD111" s="691"/>
      <c r="BE111" s="691"/>
    </row>
    <row r="112" spans="1:57" s="693" customFormat="1" ht="15.75" customHeight="1" x14ac:dyDescent="0.2">
      <c r="A112" s="792">
        <v>26</v>
      </c>
      <c r="B112" s="692" t="s">
        <v>45</v>
      </c>
      <c r="C112" s="692">
        <v>147.33333333333334</v>
      </c>
      <c r="E112" s="693" t="s">
        <v>217</v>
      </c>
      <c r="T112" s="707"/>
      <c r="BD112" s="708"/>
      <c r="BE112" s="708"/>
    </row>
    <row r="113" spans="1:57" s="689" customFormat="1" ht="15.75" customHeight="1" x14ac:dyDescent="0.2">
      <c r="A113" s="791">
        <v>27</v>
      </c>
      <c r="B113" s="687" t="s">
        <v>121</v>
      </c>
      <c r="C113" s="687">
        <v>188</v>
      </c>
      <c r="E113" s="699" t="s">
        <v>217</v>
      </c>
      <c r="T113" s="690"/>
      <c r="BD113" s="691"/>
      <c r="BE113" s="691"/>
    </row>
    <row r="114" spans="1:57" s="689" customFormat="1" ht="15.75" customHeight="1" x14ac:dyDescent="0.2">
      <c r="A114" s="791">
        <v>28</v>
      </c>
      <c r="B114" s="687" t="s">
        <v>11</v>
      </c>
      <c r="C114" s="687">
        <v>195</v>
      </c>
      <c r="D114" s="699"/>
      <c r="E114" s="699" t="s">
        <v>217</v>
      </c>
      <c r="F114" s="699"/>
      <c r="G114" s="699"/>
      <c r="H114" s="699"/>
      <c r="I114" s="699"/>
      <c r="J114" s="699"/>
      <c r="O114" s="699"/>
      <c r="T114" s="690"/>
      <c r="BD114" s="691"/>
      <c r="BE114" s="691"/>
    </row>
    <row r="115" spans="1:57" s="689" customFormat="1" ht="15.75" customHeight="1" x14ac:dyDescent="0.2">
      <c r="A115" s="791">
        <v>29</v>
      </c>
      <c r="B115" s="687" t="s">
        <v>39</v>
      </c>
      <c r="C115" s="687">
        <v>183</v>
      </c>
      <c r="E115" s="699" t="s">
        <v>217</v>
      </c>
      <c r="F115" s="699"/>
      <c r="G115" s="699"/>
      <c r="T115" s="690"/>
      <c r="BD115" s="691"/>
      <c r="BE115" s="691"/>
    </row>
    <row r="119" spans="1:57" s="700" customFormat="1" ht="15" x14ac:dyDescent="0.2">
      <c r="A119" s="793"/>
      <c r="E119"/>
      <c r="T119" s="701"/>
      <c r="BD119" s="702"/>
      <c r="BE119" s="702"/>
    </row>
    <row r="120" spans="1:57" s="13" customFormat="1" ht="10.5" customHeight="1" x14ac:dyDescent="0.2">
      <c r="A120" s="316"/>
      <c r="E120"/>
      <c r="T120" s="27"/>
      <c r="BD120" s="686"/>
      <c r="BE120" s="686"/>
    </row>
  </sheetData>
  <mergeCells count="22">
    <mergeCell ref="C1:F1"/>
    <mergeCell ref="G1:J1"/>
    <mergeCell ref="C24:F24"/>
    <mergeCell ref="G24:J24"/>
    <mergeCell ref="K1:N1"/>
    <mergeCell ref="K24:N24"/>
    <mergeCell ref="O1:R1"/>
    <mergeCell ref="O24:R24"/>
    <mergeCell ref="S1:V1"/>
    <mergeCell ref="S24:V24"/>
    <mergeCell ref="W1:Z1"/>
    <mergeCell ref="AE1:AH1"/>
    <mergeCell ref="AI1:AL1"/>
    <mergeCell ref="AM1:AP1"/>
    <mergeCell ref="AQ1:AT1"/>
    <mergeCell ref="W24:Z24"/>
    <mergeCell ref="AA24:AD24"/>
    <mergeCell ref="AE24:AH24"/>
    <mergeCell ref="AI24:AL24"/>
    <mergeCell ref="AM24:AP24"/>
    <mergeCell ref="AQ24:AT24"/>
    <mergeCell ref="AA1:AD1"/>
  </mergeCells>
  <pageMargins left="0.25" right="0.25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C2:Y61"/>
  <sheetViews>
    <sheetView topLeftCell="A7" workbookViewId="0">
      <selection activeCell="S44" sqref="S44"/>
    </sheetView>
  </sheetViews>
  <sheetFormatPr defaultRowHeight="12.75" x14ac:dyDescent="0.2"/>
  <cols>
    <col min="1" max="2" width="9.140625" style="1099"/>
    <col min="3" max="3" width="8.7109375" style="1099" customWidth="1"/>
    <col min="4" max="4" width="32.7109375" style="1099" customWidth="1"/>
    <col min="5" max="6" width="11.7109375" style="1099" customWidth="1"/>
    <col min="7" max="10" width="9.7109375" style="1099" customWidth="1"/>
    <col min="11" max="11" width="8.7109375" style="1099" customWidth="1"/>
    <col min="12" max="15" width="12.7109375" style="1099" customWidth="1"/>
    <col min="16" max="16384" width="9.140625" style="1099"/>
  </cols>
  <sheetData>
    <row r="2" spans="3:20" s="1093" customFormat="1" ht="24.95" customHeight="1" x14ac:dyDescent="0.2">
      <c r="C2" s="1872" t="s">
        <v>476</v>
      </c>
      <c r="D2" s="1872"/>
      <c r="E2" s="1872"/>
      <c r="F2" s="1872"/>
      <c r="G2" s="1872"/>
      <c r="H2" s="1872"/>
      <c r="I2" s="1872"/>
      <c r="J2" s="1872"/>
      <c r="K2" s="1872"/>
      <c r="L2" s="1872"/>
      <c r="M2" s="1872"/>
      <c r="N2" s="1872"/>
      <c r="O2" s="1872"/>
    </row>
    <row r="3" spans="3:20" s="1093" customFormat="1" ht="24.95" customHeight="1" x14ac:dyDescent="0.2">
      <c r="C3" s="1873" t="s">
        <v>578</v>
      </c>
      <c r="D3" s="1873"/>
      <c r="E3" s="1873"/>
      <c r="F3" s="1873"/>
      <c r="G3" s="1873"/>
      <c r="H3" s="1873"/>
      <c r="I3" s="1873"/>
      <c r="J3" s="1873"/>
      <c r="K3" s="1873"/>
      <c r="L3" s="1873"/>
      <c r="M3" s="1873"/>
      <c r="N3" s="1873"/>
      <c r="O3" s="1873"/>
    </row>
    <row r="4" spans="3:20" s="1093" customFormat="1" ht="24.95" customHeight="1" x14ac:dyDescent="0.2">
      <c r="C4" s="1874" t="s">
        <v>484</v>
      </c>
      <c r="D4" s="1874"/>
      <c r="E4" s="1874"/>
      <c r="F4" s="1874"/>
      <c r="G4" s="1874"/>
      <c r="H4" s="1874"/>
      <c r="I4" s="1874"/>
      <c r="J4" s="1874"/>
      <c r="K4" s="1874"/>
      <c r="L4" s="1874"/>
      <c r="M4" s="1874"/>
      <c r="N4" s="1874"/>
      <c r="O4" s="1874"/>
    </row>
    <row r="5" spans="3:20" ht="21" x14ac:dyDescent="0.2">
      <c r="C5" s="1096"/>
      <c r="D5" s="1096"/>
      <c r="E5" s="1096"/>
      <c r="F5" s="1096"/>
      <c r="G5" s="1096"/>
      <c r="H5" s="1096"/>
      <c r="I5" s="1096"/>
      <c r="J5" s="1096"/>
      <c r="K5" s="1096"/>
      <c r="L5" s="1096"/>
      <c r="M5" s="1096"/>
      <c r="N5" s="1096"/>
      <c r="O5" s="1097"/>
    </row>
    <row r="6" spans="3:20" ht="19.5" customHeight="1" thickBot="1" x14ac:dyDescent="0.25">
      <c r="C6" s="1876" t="s">
        <v>531</v>
      </c>
      <c r="D6" s="1876"/>
      <c r="E6" s="1096"/>
      <c r="F6" s="1096"/>
      <c r="G6" s="1096"/>
      <c r="H6" s="1096"/>
      <c r="I6" s="1096"/>
      <c r="J6" s="1096"/>
      <c r="K6" s="1096"/>
      <c r="L6" s="1096"/>
      <c r="M6" s="1096"/>
      <c r="N6" s="1096"/>
      <c r="O6" s="1097"/>
      <c r="P6" s="1098"/>
      <c r="T6" s="1100"/>
    </row>
    <row r="7" spans="3:20" ht="19.5" customHeight="1" x14ac:dyDescent="0.2">
      <c r="C7" s="1861" t="s">
        <v>5</v>
      </c>
      <c r="D7" s="1863" t="s">
        <v>479</v>
      </c>
      <c r="E7" s="1853" t="s">
        <v>560</v>
      </c>
      <c r="F7" s="1865" t="s">
        <v>559</v>
      </c>
      <c r="G7" s="1867" t="s">
        <v>7</v>
      </c>
      <c r="H7" s="1868"/>
      <c r="I7" s="1868"/>
      <c r="J7" s="1869"/>
      <c r="K7" s="1853" t="s">
        <v>534</v>
      </c>
      <c r="L7" s="1855" t="s">
        <v>537</v>
      </c>
      <c r="M7" s="1855" t="s">
        <v>535</v>
      </c>
      <c r="N7" s="1857" t="s">
        <v>536</v>
      </c>
      <c r="O7" s="1859" t="s">
        <v>538</v>
      </c>
      <c r="P7" s="1098"/>
      <c r="T7" s="1100"/>
    </row>
    <row r="8" spans="3:20" ht="80.099999999999994" customHeight="1" thickBot="1" x14ac:dyDescent="0.25">
      <c r="C8" s="1862"/>
      <c r="D8" s="1864"/>
      <c r="E8" s="1854"/>
      <c r="F8" s="1866"/>
      <c r="G8" s="1192" t="s">
        <v>1</v>
      </c>
      <c r="H8" s="1193" t="s">
        <v>2</v>
      </c>
      <c r="I8" s="1193" t="s">
        <v>3</v>
      </c>
      <c r="J8" s="1194" t="s">
        <v>6</v>
      </c>
      <c r="K8" s="1854"/>
      <c r="L8" s="1856"/>
      <c r="M8" s="1856"/>
      <c r="N8" s="1858"/>
      <c r="O8" s="1860"/>
      <c r="P8" s="1101"/>
      <c r="T8" s="1100"/>
    </row>
    <row r="9" spans="3:20" s="1112" customFormat="1" ht="21.95" customHeight="1" x14ac:dyDescent="0.2">
      <c r="C9" s="1114">
        <v>1</v>
      </c>
      <c r="D9" s="1253" t="s">
        <v>13</v>
      </c>
      <c r="E9" s="1104">
        <v>2</v>
      </c>
      <c r="F9" s="1105">
        <v>2</v>
      </c>
      <c r="G9" s="1254">
        <v>168</v>
      </c>
      <c r="H9" s="1255">
        <v>236</v>
      </c>
      <c r="I9" s="1256">
        <v>191</v>
      </c>
      <c r="J9" s="1257">
        <v>203</v>
      </c>
      <c r="K9" s="1122">
        <v>3</v>
      </c>
      <c r="L9" s="992">
        <f t="shared" ref="L9:L26" si="0">SUM(G9:J9)-MIN(G9:J9)</f>
        <v>630</v>
      </c>
      <c r="M9" s="993">
        <f t="shared" ref="M9:M26" si="1">MAX(G9:J9)</f>
        <v>236</v>
      </c>
      <c r="N9" s="1125">
        <f t="shared" ref="N9:N26" si="2">ROUND(L9/3,1)</f>
        <v>210</v>
      </c>
      <c r="O9" s="1111">
        <f t="shared" ref="O9:O26" si="3">L9/10+K9</f>
        <v>66</v>
      </c>
    </row>
    <row r="10" spans="3:20" s="1112" customFormat="1" ht="21.95" customHeight="1" x14ac:dyDescent="0.2">
      <c r="C10" s="1195">
        <v>2</v>
      </c>
      <c r="D10" s="1269" t="s">
        <v>47</v>
      </c>
      <c r="E10" s="1197">
        <v>1</v>
      </c>
      <c r="F10" s="1198">
        <v>1</v>
      </c>
      <c r="G10" s="1199">
        <v>235</v>
      </c>
      <c r="H10" s="1200">
        <v>200</v>
      </c>
      <c r="I10" s="1200">
        <v>168</v>
      </c>
      <c r="J10" s="1202">
        <v>189</v>
      </c>
      <c r="K10" s="1203">
        <v>1</v>
      </c>
      <c r="L10" s="1204">
        <f t="shared" si="0"/>
        <v>624</v>
      </c>
      <c r="M10" s="1205">
        <f t="shared" si="1"/>
        <v>235</v>
      </c>
      <c r="N10" s="1206">
        <f t="shared" si="2"/>
        <v>208</v>
      </c>
      <c r="O10" s="1207">
        <f t="shared" si="3"/>
        <v>63.4</v>
      </c>
    </row>
    <row r="11" spans="3:20" s="1112" customFormat="1" ht="21.95" customHeight="1" x14ac:dyDescent="0.2">
      <c r="C11" s="1114">
        <v>3</v>
      </c>
      <c r="D11" s="1258" t="s">
        <v>34</v>
      </c>
      <c r="E11" s="1104">
        <v>1</v>
      </c>
      <c r="F11" s="1105">
        <v>2</v>
      </c>
      <c r="G11" s="1106">
        <v>194</v>
      </c>
      <c r="H11" s="1107">
        <v>191</v>
      </c>
      <c r="I11" s="1126">
        <v>213</v>
      </c>
      <c r="J11" s="1108">
        <v>191</v>
      </c>
      <c r="K11" s="1122"/>
      <c r="L11" s="1123">
        <f t="shared" si="0"/>
        <v>598</v>
      </c>
      <c r="M11" s="1124">
        <f t="shared" si="1"/>
        <v>213</v>
      </c>
      <c r="N11" s="1125">
        <f t="shared" si="2"/>
        <v>199.3</v>
      </c>
      <c r="O11" s="1111">
        <f t="shared" si="3"/>
        <v>59.8</v>
      </c>
    </row>
    <row r="12" spans="3:20" s="1112" customFormat="1" ht="21.95" customHeight="1" x14ac:dyDescent="0.2">
      <c r="C12" s="1195">
        <v>4</v>
      </c>
      <c r="D12" s="1269" t="s">
        <v>481</v>
      </c>
      <c r="E12" s="1208">
        <v>2</v>
      </c>
      <c r="F12" s="1209">
        <v>2</v>
      </c>
      <c r="G12" s="1210">
        <v>188</v>
      </c>
      <c r="H12" s="1211">
        <v>177</v>
      </c>
      <c r="I12" s="1211">
        <v>210</v>
      </c>
      <c r="J12" s="1213">
        <v>179</v>
      </c>
      <c r="K12" s="1203"/>
      <c r="L12" s="1204">
        <f t="shared" si="0"/>
        <v>577</v>
      </c>
      <c r="M12" s="1205">
        <f t="shared" si="1"/>
        <v>210</v>
      </c>
      <c r="N12" s="1206">
        <f t="shared" si="2"/>
        <v>192.3</v>
      </c>
      <c r="O12" s="1207">
        <f t="shared" si="3"/>
        <v>57.7</v>
      </c>
    </row>
    <row r="13" spans="3:20" s="1112" customFormat="1" ht="21.95" customHeight="1" x14ac:dyDescent="0.2">
      <c r="C13" s="1114">
        <v>5</v>
      </c>
      <c r="D13" s="1258" t="s">
        <v>67</v>
      </c>
      <c r="E13" s="1104">
        <v>2</v>
      </c>
      <c r="F13" s="1105">
        <v>1</v>
      </c>
      <c r="G13" s="1106">
        <v>124</v>
      </c>
      <c r="H13" s="1107">
        <v>147</v>
      </c>
      <c r="I13" s="1107">
        <v>213</v>
      </c>
      <c r="J13" s="1108">
        <v>215</v>
      </c>
      <c r="K13" s="1122"/>
      <c r="L13" s="1123">
        <f t="shared" si="0"/>
        <v>575</v>
      </c>
      <c r="M13" s="1124">
        <f t="shared" si="1"/>
        <v>215</v>
      </c>
      <c r="N13" s="1125">
        <f t="shared" si="2"/>
        <v>191.7</v>
      </c>
      <c r="O13" s="1111">
        <f t="shared" si="3"/>
        <v>57.5</v>
      </c>
    </row>
    <row r="14" spans="3:20" s="1112" customFormat="1" ht="21.95" customHeight="1" x14ac:dyDescent="0.2">
      <c r="C14" s="1195">
        <v>6</v>
      </c>
      <c r="D14" s="1269" t="s">
        <v>39</v>
      </c>
      <c r="E14" s="1208">
        <v>6</v>
      </c>
      <c r="F14" s="1209">
        <v>2</v>
      </c>
      <c r="G14" s="1210">
        <v>204</v>
      </c>
      <c r="H14" s="1211">
        <v>193</v>
      </c>
      <c r="I14" s="1211">
        <v>150</v>
      </c>
      <c r="J14" s="1213">
        <v>169</v>
      </c>
      <c r="K14" s="1203"/>
      <c r="L14" s="1204">
        <f t="shared" si="0"/>
        <v>566</v>
      </c>
      <c r="M14" s="1205">
        <f t="shared" si="1"/>
        <v>204</v>
      </c>
      <c r="N14" s="1206">
        <f t="shared" si="2"/>
        <v>188.7</v>
      </c>
      <c r="O14" s="1207">
        <f t="shared" si="3"/>
        <v>56.6</v>
      </c>
    </row>
    <row r="15" spans="3:20" s="1112" customFormat="1" ht="21.95" customHeight="1" x14ac:dyDescent="0.2">
      <c r="C15" s="1114">
        <v>7</v>
      </c>
      <c r="D15" s="1258" t="s">
        <v>41</v>
      </c>
      <c r="E15" s="1104">
        <v>3</v>
      </c>
      <c r="F15" s="1105">
        <v>1</v>
      </c>
      <c r="G15" s="1106">
        <v>173</v>
      </c>
      <c r="H15" s="1107">
        <v>169</v>
      </c>
      <c r="I15" s="1107">
        <v>212</v>
      </c>
      <c r="J15" s="1108">
        <v>158</v>
      </c>
      <c r="K15" s="1122"/>
      <c r="L15" s="1123">
        <f t="shared" si="0"/>
        <v>554</v>
      </c>
      <c r="M15" s="1124">
        <f t="shared" si="1"/>
        <v>212</v>
      </c>
      <c r="N15" s="1125">
        <f t="shared" si="2"/>
        <v>184.7</v>
      </c>
      <c r="O15" s="1111">
        <f t="shared" si="3"/>
        <v>55.4</v>
      </c>
    </row>
    <row r="16" spans="3:20" s="1112" customFormat="1" ht="21.95" customHeight="1" x14ac:dyDescent="0.2">
      <c r="C16" s="1195">
        <v>8</v>
      </c>
      <c r="D16" s="1269" t="s">
        <v>65</v>
      </c>
      <c r="E16" s="1208">
        <v>3</v>
      </c>
      <c r="F16" s="1209">
        <v>1</v>
      </c>
      <c r="G16" s="1210">
        <v>174</v>
      </c>
      <c r="H16" s="1211">
        <v>137</v>
      </c>
      <c r="I16" s="1211">
        <v>188</v>
      </c>
      <c r="J16" s="1213">
        <v>179</v>
      </c>
      <c r="K16" s="1203"/>
      <c r="L16" s="1204">
        <f t="shared" si="0"/>
        <v>541</v>
      </c>
      <c r="M16" s="1205">
        <f t="shared" si="1"/>
        <v>188</v>
      </c>
      <c r="N16" s="1206">
        <f t="shared" si="2"/>
        <v>180.3</v>
      </c>
      <c r="O16" s="1207">
        <f t="shared" si="3"/>
        <v>54.1</v>
      </c>
    </row>
    <row r="17" spans="3:25" s="1112" customFormat="1" ht="21.95" customHeight="1" x14ac:dyDescent="0.2">
      <c r="C17" s="1114">
        <v>9</v>
      </c>
      <c r="D17" s="1258" t="s">
        <v>25</v>
      </c>
      <c r="E17" s="1104">
        <v>5</v>
      </c>
      <c r="F17" s="1105">
        <v>2</v>
      </c>
      <c r="G17" s="1106">
        <v>198</v>
      </c>
      <c r="H17" s="1107">
        <v>157</v>
      </c>
      <c r="I17" s="1107">
        <v>172</v>
      </c>
      <c r="J17" s="1108">
        <v>165</v>
      </c>
      <c r="K17" s="1122"/>
      <c r="L17" s="1123">
        <f t="shared" si="0"/>
        <v>535</v>
      </c>
      <c r="M17" s="1124">
        <f t="shared" si="1"/>
        <v>198</v>
      </c>
      <c r="N17" s="1125">
        <f t="shared" si="2"/>
        <v>178.3</v>
      </c>
      <c r="O17" s="1111">
        <f t="shared" si="3"/>
        <v>53.5</v>
      </c>
    </row>
    <row r="18" spans="3:25" s="1112" customFormat="1" ht="21.95" customHeight="1" x14ac:dyDescent="0.2">
      <c r="C18" s="1195">
        <v>10</v>
      </c>
      <c r="D18" s="1269" t="s">
        <v>11</v>
      </c>
      <c r="E18" s="1208">
        <v>1</v>
      </c>
      <c r="F18" s="1209">
        <v>2</v>
      </c>
      <c r="G18" s="1210">
        <v>156</v>
      </c>
      <c r="H18" s="1211">
        <v>170</v>
      </c>
      <c r="I18" s="1211">
        <v>177</v>
      </c>
      <c r="J18" s="1213">
        <v>178</v>
      </c>
      <c r="K18" s="1203"/>
      <c r="L18" s="1204">
        <f t="shared" si="0"/>
        <v>525</v>
      </c>
      <c r="M18" s="1205">
        <f t="shared" si="1"/>
        <v>178</v>
      </c>
      <c r="N18" s="1206">
        <f t="shared" si="2"/>
        <v>175</v>
      </c>
      <c r="O18" s="1207">
        <f t="shared" si="3"/>
        <v>52.5</v>
      </c>
    </row>
    <row r="19" spans="3:25" s="1112" customFormat="1" ht="21.95" customHeight="1" x14ac:dyDescent="0.2">
      <c r="C19" s="1114">
        <v>11</v>
      </c>
      <c r="D19" s="1258" t="s">
        <v>68</v>
      </c>
      <c r="E19" s="1104">
        <v>2</v>
      </c>
      <c r="F19" s="1105">
        <v>1</v>
      </c>
      <c r="G19" s="1106">
        <v>128</v>
      </c>
      <c r="H19" s="1107">
        <v>188</v>
      </c>
      <c r="I19" s="1126">
        <v>171</v>
      </c>
      <c r="J19" s="1108">
        <v>164</v>
      </c>
      <c r="K19" s="1122"/>
      <c r="L19" s="1123">
        <f t="shared" si="0"/>
        <v>523</v>
      </c>
      <c r="M19" s="1124">
        <f t="shared" si="1"/>
        <v>188</v>
      </c>
      <c r="N19" s="1125">
        <f t="shared" si="2"/>
        <v>174.3</v>
      </c>
      <c r="O19" s="1111">
        <f t="shared" si="3"/>
        <v>52.3</v>
      </c>
    </row>
    <row r="20" spans="3:25" s="1112" customFormat="1" ht="21.95" customHeight="1" x14ac:dyDescent="0.2">
      <c r="C20" s="1195">
        <v>12</v>
      </c>
      <c r="D20" s="1270" t="s">
        <v>472</v>
      </c>
      <c r="E20" s="1208">
        <v>3</v>
      </c>
      <c r="F20" s="1209">
        <v>2</v>
      </c>
      <c r="G20" s="1210">
        <v>190</v>
      </c>
      <c r="H20" s="1211">
        <v>140</v>
      </c>
      <c r="I20" s="1212">
        <v>164</v>
      </c>
      <c r="J20" s="1213">
        <v>128</v>
      </c>
      <c r="K20" s="1203"/>
      <c r="L20" s="1204">
        <f t="shared" si="0"/>
        <v>494</v>
      </c>
      <c r="M20" s="1205">
        <f t="shared" si="1"/>
        <v>190</v>
      </c>
      <c r="N20" s="1206">
        <f t="shared" si="2"/>
        <v>164.7</v>
      </c>
      <c r="O20" s="1207">
        <f t="shared" si="3"/>
        <v>49.4</v>
      </c>
    </row>
    <row r="21" spans="3:25" s="1112" customFormat="1" ht="21.95" customHeight="1" x14ac:dyDescent="0.2">
      <c r="C21" s="1114">
        <v>13</v>
      </c>
      <c r="D21" s="1258" t="s">
        <v>51</v>
      </c>
      <c r="E21" s="1116">
        <v>1</v>
      </c>
      <c r="F21" s="1117">
        <v>2</v>
      </c>
      <c r="G21" s="1118">
        <v>138</v>
      </c>
      <c r="H21" s="1119">
        <v>148</v>
      </c>
      <c r="I21" s="1119">
        <v>174</v>
      </c>
      <c r="J21" s="1121">
        <v>164</v>
      </c>
      <c r="K21" s="1122"/>
      <c r="L21" s="1123">
        <f t="shared" si="0"/>
        <v>486</v>
      </c>
      <c r="M21" s="1124">
        <f t="shared" si="1"/>
        <v>174</v>
      </c>
      <c r="N21" s="1125">
        <f t="shared" si="2"/>
        <v>162</v>
      </c>
      <c r="O21" s="1111">
        <f t="shared" si="3"/>
        <v>48.6</v>
      </c>
    </row>
    <row r="22" spans="3:25" s="1112" customFormat="1" ht="21.95" customHeight="1" x14ac:dyDescent="0.2">
      <c r="C22" s="1195">
        <v>14</v>
      </c>
      <c r="D22" s="1269" t="s">
        <v>196</v>
      </c>
      <c r="E22" s="1208">
        <v>4</v>
      </c>
      <c r="F22" s="1209">
        <v>2</v>
      </c>
      <c r="G22" s="1210">
        <v>132</v>
      </c>
      <c r="H22" s="1211">
        <v>145</v>
      </c>
      <c r="I22" s="1211">
        <v>134</v>
      </c>
      <c r="J22" s="1213">
        <v>191</v>
      </c>
      <c r="K22" s="1203"/>
      <c r="L22" s="1204">
        <f t="shared" si="0"/>
        <v>470</v>
      </c>
      <c r="M22" s="1205">
        <f t="shared" si="1"/>
        <v>191</v>
      </c>
      <c r="N22" s="1206">
        <f t="shared" si="2"/>
        <v>156.69999999999999</v>
      </c>
      <c r="O22" s="1207">
        <f t="shared" si="3"/>
        <v>47</v>
      </c>
    </row>
    <row r="23" spans="3:25" s="1112" customFormat="1" ht="21.95" customHeight="1" x14ac:dyDescent="0.2">
      <c r="C23" s="1114">
        <v>15</v>
      </c>
      <c r="D23" s="1258" t="s">
        <v>137</v>
      </c>
      <c r="E23" s="1104">
        <v>3</v>
      </c>
      <c r="F23" s="1105">
        <v>2</v>
      </c>
      <c r="G23" s="1106">
        <v>157</v>
      </c>
      <c r="H23" s="1107">
        <v>154</v>
      </c>
      <c r="I23" s="1107">
        <v>148</v>
      </c>
      <c r="J23" s="1108">
        <v>107</v>
      </c>
      <c r="K23" s="1122"/>
      <c r="L23" s="1123">
        <f t="shared" si="0"/>
        <v>459</v>
      </c>
      <c r="M23" s="1124">
        <f t="shared" si="1"/>
        <v>157</v>
      </c>
      <c r="N23" s="1125">
        <f t="shared" si="2"/>
        <v>153</v>
      </c>
      <c r="O23" s="1111">
        <f t="shared" si="3"/>
        <v>45.9</v>
      </c>
    </row>
    <row r="24" spans="3:25" s="1112" customFormat="1" ht="21.95" customHeight="1" x14ac:dyDescent="0.2">
      <c r="C24" s="1195">
        <v>16</v>
      </c>
      <c r="D24" s="1271" t="s">
        <v>477</v>
      </c>
      <c r="E24" s="1208">
        <v>1</v>
      </c>
      <c r="F24" s="1209">
        <v>1</v>
      </c>
      <c r="G24" s="1210">
        <v>167</v>
      </c>
      <c r="H24" s="1211">
        <v>126</v>
      </c>
      <c r="I24" s="1211">
        <v>157</v>
      </c>
      <c r="J24" s="1213">
        <v>95</v>
      </c>
      <c r="K24" s="1203"/>
      <c r="L24" s="1204">
        <f t="shared" si="0"/>
        <v>450</v>
      </c>
      <c r="M24" s="1205">
        <f t="shared" si="1"/>
        <v>167</v>
      </c>
      <c r="N24" s="1206">
        <f t="shared" si="2"/>
        <v>150</v>
      </c>
      <c r="O24" s="1207">
        <f t="shared" si="3"/>
        <v>45</v>
      </c>
    </row>
    <row r="25" spans="3:25" s="1112" customFormat="1" ht="21.95" customHeight="1" x14ac:dyDescent="0.2">
      <c r="C25" s="1114">
        <v>17</v>
      </c>
      <c r="D25" s="1260" t="s">
        <v>96</v>
      </c>
      <c r="E25" s="1261">
        <v>4</v>
      </c>
      <c r="F25" s="1262">
        <v>1</v>
      </c>
      <c r="G25" s="1263">
        <v>132</v>
      </c>
      <c r="H25" s="1264">
        <v>142</v>
      </c>
      <c r="I25" s="1265">
        <v>151</v>
      </c>
      <c r="J25" s="1266">
        <v>128</v>
      </c>
      <c r="K25" s="1122"/>
      <c r="L25" s="1123">
        <f t="shared" si="0"/>
        <v>425</v>
      </c>
      <c r="M25" s="1124">
        <f t="shared" si="1"/>
        <v>151</v>
      </c>
      <c r="N25" s="1125">
        <f t="shared" si="2"/>
        <v>141.69999999999999</v>
      </c>
      <c r="O25" s="1111">
        <f t="shared" si="3"/>
        <v>42.5</v>
      </c>
    </row>
    <row r="26" spans="3:25" s="1112" customFormat="1" ht="21.95" customHeight="1" thickBot="1" x14ac:dyDescent="0.25">
      <c r="C26" s="1215">
        <v>18</v>
      </c>
      <c r="D26" s="1272" t="s">
        <v>486</v>
      </c>
      <c r="E26" s="1217">
        <v>1</v>
      </c>
      <c r="F26" s="1218">
        <v>1</v>
      </c>
      <c r="G26" s="1219">
        <v>127</v>
      </c>
      <c r="H26" s="1220">
        <v>129</v>
      </c>
      <c r="I26" s="1273">
        <v>121</v>
      </c>
      <c r="J26" s="1221">
        <v>139</v>
      </c>
      <c r="K26" s="1222"/>
      <c r="L26" s="1223">
        <f t="shared" si="0"/>
        <v>395</v>
      </c>
      <c r="M26" s="1222">
        <f t="shared" si="1"/>
        <v>139</v>
      </c>
      <c r="N26" s="1224">
        <f t="shared" si="2"/>
        <v>131.69999999999999</v>
      </c>
      <c r="O26" s="1225">
        <f t="shared" si="3"/>
        <v>39.5</v>
      </c>
    </row>
    <row r="27" spans="3:25" ht="12" customHeight="1" x14ac:dyDescent="0.25">
      <c r="C27" s="1138"/>
      <c r="D27" s="1138"/>
      <c r="E27" s="1138"/>
      <c r="F27" s="1138"/>
      <c r="G27" s="1138"/>
      <c r="H27" s="1138"/>
      <c r="I27" s="1138"/>
      <c r="J27" s="1138"/>
      <c r="K27" s="1138"/>
      <c r="L27" s="1138"/>
      <c r="M27" s="1138"/>
      <c r="N27" s="1138"/>
      <c r="O27" s="1138"/>
      <c r="P27" s="1138"/>
      <c r="T27" s="1100"/>
      <c r="W27" s="1100"/>
      <c r="X27" s="1100"/>
      <c r="Y27" s="1100"/>
    </row>
    <row r="28" spans="3:25" ht="18" x14ac:dyDescent="0.2">
      <c r="C28" s="1139"/>
      <c r="D28" s="1140" t="s">
        <v>13</v>
      </c>
      <c r="E28" s="1141" t="s">
        <v>37</v>
      </c>
      <c r="F28" s="1848" t="s">
        <v>551</v>
      </c>
      <c r="G28" s="1848"/>
      <c r="H28" s="1849" t="s">
        <v>60</v>
      </c>
      <c r="I28" s="1849"/>
      <c r="J28" s="1849"/>
      <c r="K28" s="1849"/>
      <c r="L28" s="1849"/>
      <c r="M28" s="1142"/>
      <c r="N28" s="1139"/>
      <c r="O28" s="1139"/>
    </row>
    <row r="29" spans="3:25" ht="18" x14ac:dyDescent="0.2">
      <c r="C29" s="1143"/>
      <c r="D29" s="1144" t="s">
        <v>13</v>
      </c>
      <c r="E29" s="1145" t="s">
        <v>37</v>
      </c>
      <c r="F29" s="1848" t="s">
        <v>552</v>
      </c>
      <c r="G29" s="1848"/>
      <c r="H29" s="1850" t="s">
        <v>475</v>
      </c>
      <c r="I29" s="1850"/>
      <c r="J29" s="1850"/>
      <c r="K29" s="1850"/>
      <c r="L29" s="1850"/>
      <c r="M29" s="1146"/>
      <c r="N29" s="1143"/>
      <c r="O29" s="1143"/>
    </row>
    <row r="30" spans="3:25" ht="18" x14ac:dyDescent="0.25">
      <c r="C30" s="1138"/>
      <c r="D30" s="1138"/>
      <c r="E30" s="1138"/>
      <c r="F30" s="1138"/>
      <c r="G30" s="1138"/>
      <c r="H30" s="1138"/>
      <c r="I30" s="1138"/>
      <c r="J30" s="1138"/>
      <c r="K30" s="1138"/>
      <c r="L30" s="1138"/>
      <c r="M30" s="1138"/>
      <c r="N30" s="1138"/>
      <c r="O30" s="1138"/>
    </row>
    <row r="31" spans="3:25" ht="18" x14ac:dyDescent="0.25">
      <c r="C31" s="1138"/>
      <c r="D31" s="1138"/>
      <c r="E31" s="1138"/>
      <c r="F31" s="1138"/>
      <c r="G31" s="1138"/>
      <c r="H31" s="1138"/>
      <c r="I31" s="1138"/>
      <c r="J31" s="1138"/>
      <c r="K31" s="1138"/>
      <c r="L31" s="1138"/>
      <c r="M31" s="1138"/>
      <c r="N31" s="1138"/>
      <c r="O31" s="1138"/>
    </row>
    <row r="32" spans="3:25" ht="18.75" customHeight="1" thickBot="1" x14ac:dyDescent="0.3">
      <c r="C32" s="1851" t="s">
        <v>532</v>
      </c>
      <c r="D32" s="1851"/>
      <c r="E32" s="1138"/>
      <c r="F32" s="1138"/>
      <c r="G32" s="1138"/>
      <c r="H32" s="1138"/>
      <c r="I32" s="1138"/>
      <c r="J32" s="1138"/>
      <c r="K32" s="1138"/>
      <c r="L32" s="1138"/>
      <c r="M32" s="1138"/>
      <c r="N32" s="1138"/>
      <c r="O32" s="1138"/>
      <c r="P32" s="1138"/>
      <c r="R32" s="1100"/>
    </row>
    <row r="33" spans="3:25" ht="19.5" customHeight="1" x14ac:dyDescent="0.2">
      <c r="C33" s="1861" t="s">
        <v>5</v>
      </c>
      <c r="D33" s="1863" t="s">
        <v>479</v>
      </c>
      <c r="E33" s="1853" t="s">
        <v>560</v>
      </c>
      <c r="F33" s="1865" t="s">
        <v>559</v>
      </c>
      <c r="G33" s="1867" t="s">
        <v>7</v>
      </c>
      <c r="H33" s="1868"/>
      <c r="I33" s="1868"/>
      <c r="J33" s="1869"/>
      <c r="K33" s="1853" t="s">
        <v>534</v>
      </c>
      <c r="L33" s="1855" t="s">
        <v>537</v>
      </c>
      <c r="M33" s="1855" t="s">
        <v>535</v>
      </c>
      <c r="N33" s="1857" t="s">
        <v>536</v>
      </c>
      <c r="O33" s="1859" t="s">
        <v>538</v>
      </c>
      <c r="P33" s="1098"/>
      <c r="T33" s="1100"/>
    </row>
    <row r="34" spans="3:25" ht="80.099999999999994" customHeight="1" thickBot="1" x14ac:dyDescent="0.25">
      <c r="C34" s="1862"/>
      <c r="D34" s="1864"/>
      <c r="E34" s="1854"/>
      <c r="F34" s="1866"/>
      <c r="G34" s="1192" t="s">
        <v>1</v>
      </c>
      <c r="H34" s="1193" t="s">
        <v>2</v>
      </c>
      <c r="I34" s="1193" t="s">
        <v>3</v>
      </c>
      <c r="J34" s="1194" t="s">
        <v>6</v>
      </c>
      <c r="K34" s="1854"/>
      <c r="L34" s="1856"/>
      <c r="M34" s="1856"/>
      <c r="N34" s="1858"/>
      <c r="O34" s="1860"/>
      <c r="P34" s="1101"/>
      <c r="T34" s="1100"/>
    </row>
    <row r="35" spans="3:25" s="1112" customFormat="1" ht="21.95" customHeight="1" x14ac:dyDescent="0.2">
      <c r="C35" s="1150">
        <v>1</v>
      </c>
      <c r="D35" s="1151" t="s">
        <v>10</v>
      </c>
      <c r="E35" s="1152">
        <v>2</v>
      </c>
      <c r="F35" s="1153">
        <v>2</v>
      </c>
      <c r="G35" s="1154">
        <v>143</v>
      </c>
      <c r="H35" s="1155">
        <v>191</v>
      </c>
      <c r="I35" s="1155">
        <v>169</v>
      </c>
      <c r="J35" s="1156">
        <v>144</v>
      </c>
      <c r="K35" s="1157">
        <v>2</v>
      </c>
      <c r="L35" s="1085">
        <f>SUM(G35:J35)-MIN(G35:J35)</f>
        <v>504</v>
      </c>
      <c r="M35" s="1086">
        <f t="shared" ref="M35:M46" si="4">MAX(G35:J35)</f>
        <v>191</v>
      </c>
      <c r="N35" s="1160">
        <f t="shared" ref="N35:N46" si="5">(SUM(G35:J35)-MIN(G35:J35))/3</f>
        <v>168</v>
      </c>
      <c r="O35" s="1161">
        <f t="shared" ref="O35:O46" si="6">L35/10+K35</f>
        <v>52.4</v>
      </c>
    </row>
    <row r="36" spans="3:25" s="1112" customFormat="1" ht="21.95" customHeight="1" x14ac:dyDescent="0.2">
      <c r="C36" s="1226">
        <v>2</v>
      </c>
      <c r="D36" s="1227" t="s">
        <v>138</v>
      </c>
      <c r="E36" s="1228">
        <v>6</v>
      </c>
      <c r="F36" s="1229">
        <v>2</v>
      </c>
      <c r="G36" s="1230">
        <v>110</v>
      </c>
      <c r="H36" s="1231">
        <v>172</v>
      </c>
      <c r="I36" s="1231">
        <v>149</v>
      </c>
      <c r="J36" s="1232">
        <v>183</v>
      </c>
      <c r="K36" s="1233"/>
      <c r="L36" s="1234">
        <f t="shared" ref="L36:L46" si="7">SUM(G36:J36)-MIN(G36:J36)</f>
        <v>504</v>
      </c>
      <c r="M36" s="1235">
        <f t="shared" si="4"/>
        <v>183</v>
      </c>
      <c r="N36" s="1236">
        <f t="shared" si="5"/>
        <v>168</v>
      </c>
      <c r="O36" s="1237">
        <f t="shared" si="6"/>
        <v>50.4</v>
      </c>
    </row>
    <row r="37" spans="3:25" s="1112" customFormat="1" ht="21.95" customHeight="1" x14ac:dyDescent="0.2">
      <c r="C37" s="1150">
        <v>3</v>
      </c>
      <c r="D37" s="1162" t="s">
        <v>9</v>
      </c>
      <c r="E37" s="1152">
        <v>4</v>
      </c>
      <c r="F37" s="1153">
        <v>2</v>
      </c>
      <c r="G37" s="1163">
        <v>135</v>
      </c>
      <c r="H37" s="1164">
        <v>180</v>
      </c>
      <c r="I37" s="1164">
        <v>166</v>
      </c>
      <c r="J37" s="1165">
        <v>149</v>
      </c>
      <c r="K37" s="1157"/>
      <c r="L37" s="1158">
        <f t="shared" si="7"/>
        <v>495</v>
      </c>
      <c r="M37" s="1159">
        <f t="shared" si="4"/>
        <v>180</v>
      </c>
      <c r="N37" s="1160">
        <f t="shared" si="5"/>
        <v>165</v>
      </c>
      <c r="O37" s="1161">
        <f t="shared" si="6"/>
        <v>49.5</v>
      </c>
    </row>
    <row r="38" spans="3:25" s="1112" customFormat="1" ht="21.95" customHeight="1" x14ac:dyDescent="0.2">
      <c r="C38" s="1226">
        <v>4</v>
      </c>
      <c r="D38" s="1227" t="s">
        <v>485</v>
      </c>
      <c r="E38" s="1228">
        <v>6</v>
      </c>
      <c r="F38" s="1229">
        <v>1</v>
      </c>
      <c r="G38" s="1230">
        <v>164</v>
      </c>
      <c r="H38" s="1231">
        <v>155</v>
      </c>
      <c r="I38" s="1231">
        <v>138</v>
      </c>
      <c r="J38" s="1232">
        <v>155</v>
      </c>
      <c r="K38" s="1233"/>
      <c r="L38" s="1234">
        <f t="shared" si="7"/>
        <v>474</v>
      </c>
      <c r="M38" s="1235">
        <f t="shared" si="4"/>
        <v>164</v>
      </c>
      <c r="N38" s="1236">
        <f t="shared" si="5"/>
        <v>158</v>
      </c>
      <c r="O38" s="1237">
        <f t="shared" si="6"/>
        <v>47.4</v>
      </c>
    </row>
    <row r="39" spans="3:25" s="1112" customFormat="1" ht="21.95" customHeight="1" x14ac:dyDescent="0.2">
      <c r="C39" s="1150">
        <v>5</v>
      </c>
      <c r="D39" s="1162" t="s">
        <v>46</v>
      </c>
      <c r="E39" s="1152">
        <v>5</v>
      </c>
      <c r="F39" s="1153">
        <v>1</v>
      </c>
      <c r="G39" s="1163">
        <v>137</v>
      </c>
      <c r="H39" s="1164">
        <v>179</v>
      </c>
      <c r="I39" s="1164">
        <v>147</v>
      </c>
      <c r="J39" s="1165">
        <v>117</v>
      </c>
      <c r="K39" s="1157"/>
      <c r="L39" s="1158">
        <f t="shared" si="7"/>
        <v>463</v>
      </c>
      <c r="M39" s="1159">
        <f t="shared" si="4"/>
        <v>179</v>
      </c>
      <c r="N39" s="1160">
        <f t="shared" si="5"/>
        <v>154.33333333333334</v>
      </c>
      <c r="O39" s="1161">
        <f t="shared" si="6"/>
        <v>46.3</v>
      </c>
    </row>
    <row r="40" spans="3:25" s="1112" customFormat="1" ht="21.95" customHeight="1" x14ac:dyDescent="0.2">
      <c r="C40" s="1226">
        <v>6</v>
      </c>
      <c r="D40" s="1227" t="s">
        <v>480</v>
      </c>
      <c r="E40" s="1228">
        <v>5</v>
      </c>
      <c r="F40" s="1229">
        <v>2</v>
      </c>
      <c r="G40" s="1230">
        <v>140</v>
      </c>
      <c r="H40" s="1231">
        <v>134</v>
      </c>
      <c r="I40" s="1231">
        <v>107</v>
      </c>
      <c r="J40" s="1232">
        <v>162</v>
      </c>
      <c r="K40" s="1233"/>
      <c r="L40" s="1234">
        <f t="shared" si="7"/>
        <v>436</v>
      </c>
      <c r="M40" s="1235">
        <f t="shared" si="4"/>
        <v>162</v>
      </c>
      <c r="N40" s="1236">
        <f t="shared" si="5"/>
        <v>145.33333333333334</v>
      </c>
      <c r="O40" s="1237">
        <f t="shared" si="6"/>
        <v>43.6</v>
      </c>
    </row>
    <row r="41" spans="3:25" s="1112" customFormat="1" ht="21.95" customHeight="1" x14ac:dyDescent="0.2">
      <c r="C41" s="1150">
        <v>7</v>
      </c>
      <c r="D41" s="1166" t="s">
        <v>474</v>
      </c>
      <c r="E41" s="1152">
        <v>3</v>
      </c>
      <c r="F41" s="1153">
        <v>2</v>
      </c>
      <c r="G41" s="1163">
        <v>159</v>
      </c>
      <c r="H41" s="1164">
        <v>142</v>
      </c>
      <c r="I41" s="1164">
        <v>121</v>
      </c>
      <c r="J41" s="1165">
        <v>102</v>
      </c>
      <c r="K41" s="1157"/>
      <c r="L41" s="1158">
        <f t="shared" si="7"/>
        <v>422</v>
      </c>
      <c r="M41" s="1159">
        <f t="shared" si="4"/>
        <v>159</v>
      </c>
      <c r="N41" s="1160">
        <f t="shared" si="5"/>
        <v>140.66666666666666</v>
      </c>
      <c r="O41" s="1161">
        <f t="shared" si="6"/>
        <v>42.2</v>
      </c>
    </row>
    <row r="42" spans="3:25" s="1112" customFormat="1" ht="21.95" customHeight="1" x14ac:dyDescent="0.2">
      <c r="C42" s="1226">
        <v>8</v>
      </c>
      <c r="D42" s="1227" t="s">
        <v>66</v>
      </c>
      <c r="E42" s="1228">
        <v>4</v>
      </c>
      <c r="F42" s="1229">
        <v>1</v>
      </c>
      <c r="G42" s="1230">
        <v>111</v>
      </c>
      <c r="H42" s="1231">
        <v>130</v>
      </c>
      <c r="I42" s="1231">
        <v>167</v>
      </c>
      <c r="J42" s="1232">
        <v>124</v>
      </c>
      <c r="K42" s="1233"/>
      <c r="L42" s="1234">
        <f t="shared" si="7"/>
        <v>421</v>
      </c>
      <c r="M42" s="1235">
        <f t="shared" si="4"/>
        <v>167</v>
      </c>
      <c r="N42" s="1236">
        <f t="shared" si="5"/>
        <v>140.33333333333334</v>
      </c>
      <c r="O42" s="1237">
        <f t="shared" si="6"/>
        <v>42.1</v>
      </c>
    </row>
    <row r="43" spans="3:25" s="1112" customFormat="1" ht="21.95" customHeight="1" x14ac:dyDescent="0.2">
      <c r="C43" s="1150">
        <v>9</v>
      </c>
      <c r="D43" s="1162" t="s">
        <v>50</v>
      </c>
      <c r="E43" s="1152">
        <v>2</v>
      </c>
      <c r="F43" s="1153">
        <v>1</v>
      </c>
      <c r="G43" s="1163">
        <v>135</v>
      </c>
      <c r="H43" s="1164">
        <v>134</v>
      </c>
      <c r="I43" s="1164">
        <v>134</v>
      </c>
      <c r="J43" s="1165">
        <v>143</v>
      </c>
      <c r="K43" s="1157"/>
      <c r="L43" s="1158">
        <f t="shared" si="7"/>
        <v>412</v>
      </c>
      <c r="M43" s="1159">
        <f t="shared" si="4"/>
        <v>143</v>
      </c>
      <c r="N43" s="1160">
        <f t="shared" si="5"/>
        <v>137.33333333333334</v>
      </c>
      <c r="O43" s="1161">
        <f t="shared" si="6"/>
        <v>41.2</v>
      </c>
    </row>
    <row r="44" spans="3:25" s="1112" customFormat="1" ht="21.95" customHeight="1" x14ac:dyDescent="0.2">
      <c r="C44" s="1226">
        <v>10</v>
      </c>
      <c r="D44" s="1227" t="s">
        <v>8</v>
      </c>
      <c r="E44" s="1228">
        <v>5</v>
      </c>
      <c r="F44" s="1229">
        <v>1</v>
      </c>
      <c r="G44" s="1230">
        <v>131</v>
      </c>
      <c r="H44" s="1231">
        <v>126</v>
      </c>
      <c r="I44" s="1231">
        <v>135</v>
      </c>
      <c r="J44" s="1232">
        <v>136</v>
      </c>
      <c r="K44" s="1233"/>
      <c r="L44" s="1234">
        <f t="shared" si="7"/>
        <v>402</v>
      </c>
      <c r="M44" s="1235">
        <f t="shared" si="4"/>
        <v>136</v>
      </c>
      <c r="N44" s="1236">
        <f t="shared" si="5"/>
        <v>134</v>
      </c>
      <c r="O44" s="1237">
        <f t="shared" si="6"/>
        <v>40.200000000000003</v>
      </c>
    </row>
    <row r="45" spans="3:25" s="1112" customFormat="1" ht="21.95" customHeight="1" x14ac:dyDescent="0.2">
      <c r="C45" s="1150">
        <v>11</v>
      </c>
      <c r="D45" s="1162" t="s">
        <v>36</v>
      </c>
      <c r="E45" s="1152">
        <v>3</v>
      </c>
      <c r="F45" s="1153">
        <v>1</v>
      </c>
      <c r="G45" s="1163">
        <v>105</v>
      </c>
      <c r="H45" s="1164">
        <v>137</v>
      </c>
      <c r="I45" s="1164">
        <v>124</v>
      </c>
      <c r="J45" s="1165">
        <v>128</v>
      </c>
      <c r="K45" s="1157"/>
      <c r="L45" s="1158">
        <f t="shared" si="7"/>
        <v>389</v>
      </c>
      <c r="M45" s="1159">
        <f t="shared" si="4"/>
        <v>137</v>
      </c>
      <c r="N45" s="1160">
        <f t="shared" si="5"/>
        <v>129.66666666666666</v>
      </c>
      <c r="O45" s="1161">
        <f t="shared" si="6"/>
        <v>38.9</v>
      </c>
    </row>
    <row r="46" spans="3:25" s="1112" customFormat="1" ht="21.95" customHeight="1" thickBot="1" x14ac:dyDescent="0.25">
      <c r="C46" s="1238">
        <v>12</v>
      </c>
      <c r="D46" s="1239" t="s">
        <v>14</v>
      </c>
      <c r="E46" s="1240">
        <v>6</v>
      </c>
      <c r="F46" s="1241">
        <v>1</v>
      </c>
      <c r="G46" s="1242">
        <v>101</v>
      </c>
      <c r="H46" s="1243">
        <v>132</v>
      </c>
      <c r="I46" s="1243">
        <v>123</v>
      </c>
      <c r="J46" s="1244">
        <v>121</v>
      </c>
      <c r="K46" s="1245"/>
      <c r="L46" s="1243">
        <f t="shared" si="7"/>
        <v>376</v>
      </c>
      <c r="M46" s="1243">
        <f t="shared" si="4"/>
        <v>132</v>
      </c>
      <c r="N46" s="1246">
        <f t="shared" si="5"/>
        <v>125.33333333333333</v>
      </c>
      <c r="O46" s="1247">
        <f t="shared" si="6"/>
        <v>37.6</v>
      </c>
    </row>
    <row r="47" spans="3:25" ht="12" customHeight="1" x14ac:dyDescent="0.25">
      <c r="C47" s="1138"/>
      <c r="D47" s="1138"/>
      <c r="E47" s="1138"/>
      <c r="F47" s="1138"/>
      <c r="G47" s="1138"/>
      <c r="H47" s="1138"/>
      <c r="I47" s="1138"/>
      <c r="J47" s="1138"/>
      <c r="K47" s="1138"/>
      <c r="L47" s="1138"/>
      <c r="M47" s="1138"/>
      <c r="N47" s="1138"/>
      <c r="O47" s="1138"/>
      <c r="P47" s="1138"/>
      <c r="T47" s="1100"/>
      <c r="W47" s="1100"/>
      <c r="X47" s="1100"/>
      <c r="Y47" s="1100"/>
    </row>
    <row r="48" spans="3:25" ht="18" x14ac:dyDescent="0.2">
      <c r="C48" s="1112"/>
      <c r="D48" s="1177" t="s">
        <v>10</v>
      </c>
      <c r="E48" s="1178" t="s">
        <v>37</v>
      </c>
      <c r="F48" s="1848" t="s">
        <v>554</v>
      </c>
      <c r="G48" s="1848"/>
      <c r="H48" s="1870" t="s">
        <v>60</v>
      </c>
      <c r="I48" s="1870"/>
      <c r="J48" s="1870"/>
      <c r="K48" s="1870"/>
      <c r="L48" s="1870"/>
      <c r="M48" s="1112"/>
      <c r="N48" s="1112"/>
      <c r="O48" s="1112"/>
    </row>
    <row r="49" spans="3:17" ht="18" x14ac:dyDescent="0.2">
      <c r="C49" s="1112"/>
      <c r="D49" s="1179" t="s">
        <v>10</v>
      </c>
      <c r="E49" s="1180" t="s">
        <v>37</v>
      </c>
      <c r="F49" s="1848" t="s">
        <v>553</v>
      </c>
      <c r="G49" s="1848"/>
      <c r="H49" s="1871" t="s">
        <v>475</v>
      </c>
      <c r="I49" s="1871"/>
      <c r="J49" s="1871"/>
      <c r="K49" s="1871"/>
      <c r="L49" s="1871"/>
      <c r="M49" s="1112"/>
      <c r="N49" s="1112"/>
      <c r="O49" s="1112"/>
    </row>
    <row r="52" spans="3:17" ht="15.75" x14ac:dyDescent="0.25">
      <c r="C52" s="1852" t="s">
        <v>527</v>
      </c>
      <c r="D52" s="1852"/>
      <c r="E52" s="1852"/>
      <c r="F52" s="1852"/>
      <c r="G52" s="1852"/>
      <c r="H52" s="1852"/>
      <c r="I52" s="1852"/>
      <c r="J52" s="1852"/>
      <c r="K52" s="1852"/>
      <c r="L52" s="1852"/>
      <c r="M52" s="1852"/>
      <c r="N52" s="1852"/>
      <c r="O52" s="1852"/>
      <c r="P52" s="1181"/>
      <c r="Q52" s="1181"/>
    </row>
    <row r="53" spans="3:17" ht="9.9499999999999993" customHeight="1" x14ac:dyDescent="0.25">
      <c r="C53" s="1181"/>
      <c r="D53" s="1181"/>
      <c r="E53" s="1182"/>
      <c r="F53" s="1183"/>
      <c r="G53" s="1183"/>
      <c r="H53" s="1183"/>
      <c r="I53" s="1183"/>
      <c r="J53" s="1183"/>
      <c r="K53" s="1183"/>
      <c r="L53" s="1183"/>
      <c r="M53" s="1183"/>
      <c r="N53" s="1183"/>
      <c r="O53" s="1183"/>
      <c r="P53" s="1181"/>
      <c r="Q53" s="1181"/>
    </row>
    <row r="54" spans="3:17" ht="15.75" x14ac:dyDescent="0.25">
      <c r="C54" s="1184"/>
      <c r="D54" s="1185" t="s">
        <v>541</v>
      </c>
      <c r="E54" s="1185"/>
      <c r="F54" s="1185"/>
      <c r="G54" s="1185"/>
      <c r="H54" s="1185"/>
      <c r="I54" s="1185"/>
      <c r="J54" s="1185"/>
      <c r="K54" s="1185"/>
      <c r="L54" s="1185"/>
      <c r="M54" s="1185"/>
      <c r="N54" s="1185"/>
      <c r="O54" s="1183"/>
      <c r="P54" s="1181"/>
      <c r="Q54" s="1181"/>
    </row>
    <row r="55" spans="3:17" s="1186" customFormat="1" ht="9.9499999999999993" customHeight="1" x14ac:dyDescent="0.25">
      <c r="C55" s="1184"/>
      <c r="D55" s="1185"/>
      <c r="E55" s="1185"/>
      <c r="F55" s="1185"/>
      <c r="G55" s="1185"/>
      <c r="H55" s="1185"/>
      <c r="I55" s="1185"/>
      <c r="J55" s="1185"/>
      <c r="K55" s="1185"/>
      <c r="L55" s="1185"/>
      <c r="M55" s="1185"/>
      <c r="N55" s="1185"/>
      <c r="O55" s="1183"/>
      <c r="P55" s="1181"/>
      <c r="Q55" s="1181"/>
    </row>
    <row r="56" spans="3:17" ht="15.75" customHeight="1" x14ac:dyDescent="0.25">
      <c r="C56" s="1187" t="s">
        <v>542</v>
      </c>
      <c r="D56" s="1184" t="s">
        <v>543</v>
      </c>
      <c r="E56" s="1188"/>
      <c r="F56" s="1188"/>
      <c r="G56" s="1188"/>
      <c r="H56" s="1188"/>
      <c r="I56" s="1188"/>
      <c r="J56" s="1188"/>
      <c r="K56" s="1188"/>
      <c r="L56" s="1188"/>
      <c r="M56" s="1188"/>
      <c r="N56" s="1188"/>
      <c r="O56" s="1188"/>
      <c r="P56" s="1184"/>
      <c r="Q56" s="1181"/>
    </row>
    <row r="57" spans="3:17" ht="15" customHeight="1" x14ac:dyDescent="0.25">
      <c r="C57" s="1184"/>
      <c r="D57" s="1184" t="s">
        <v>544</v>
      </c>
      <c r="E57" s="1188"/>
      <c r="F57" s="1188"/>
      <c r="G57" s="1188"/>
      <c r="H57" s="1188"/>
      <c r="I57" s="1188"/>
      <c r="J57" s="1188"/>
      <c r="K57" s="1188"/>
      <c r="L57" s="1188"/>
      <c r="M57" s="1181"/>
      <c r="N57" s="1188"/>
      <c r="O57" s="1188"/>
      <c r="P57" s="1184"/>
      <c r="Q57" s="1181"/>
    </row>
    <row r="58" spans="3:17" ht="15" customHeight="1" x14ac:dyDescent="0.25">
      <c r="C58" s="1184"/>
      <c r="D58" s="1184" t="s">
        <v>545</v>
      </c>
      <c r="E58" s="1188"/>
      <c r="F58" s="1188"/>
      <c r="G58" s="1188"/>
      <c r="H58" s="1188"/>
      <c r="I58" s="1188"/>
      <c r="J58" s="1188"/>
      <c r="K58" s="1188"/>
      <c r="L58" s="1188"/>
      <c r="M58" s="1188"/>
      <c r="N58" s="1188"/>
      <c r="O58" s="1188"/>
      <c r="P58" s="1184"/>
      <c r="Q58" s="1181"/>
    </row>
    <row r="59" spans="3:17" s="1186" customFormat="1" ht="9.9499999999999993" customHeight="1" x14ac:dyDescent="0.25">
      <c r="C59" s="1184"/>
      <c r="D59" s="1185"/>
      <c r="E59" s="1185"/>
      <c r="F59" s="1185"/>
      <c r="G59" s="1185"/>
      <c r="H59" s="1185"/>
      <c r="I59" s="1185"/>
      <c r="J59" s="1185"/>
      <c r="K59" s="1185"/>
      <c r="L59" s="1185"/>
      <c r="M59" s="1185"/>
      <c r="N59" s="1185"/>
      <c r="O59" s="1183"/>
      <c r="P59" s="1181"/>
      <c r="Q59" s="1181"/>
    </row>
    <row r="60" spans="3:17" ht="15" customHeight="1" x14ac:dyDescent="0.25">
      <c r="C60" s="1187" t="s">
        <v>546</v>
      </c>
      <c r="D60" s="1184" t="s">
        <v>547</v>
      </c>
      <c r="E60" s="1188"/>
      <c r="F60" s="1188"/>
      <c r="G60" s="1188"/>
      <c r="H60" s="1188"/>
      <c r="I60" s="1188"/>
      <c r="J60" s="1188"/>
      <c r="K60" s="1188"/>
      <c r="L60" s="1188"/>
      <c r="M60" s="1188"/>
      <c r="N60" s="1188"/>
      <c r="O60" s="1188"/>
      <c r="P60" s="1184"/>
      <c r="Q60" s="1181"/>
    </row>
    <row r="61" spans="3:17" ht="15" customHeight="1" x14ac:dyDescent="0.25">
      <c r="C61" s="1184"/>
      <c r="D61" s="1184" t="s">
        <v>548</v>
      </c>
      <c r="E61" s="1188"/>
      <c r="F61" s="1188"/>
      <c r="G61" s="1188"/>
      <c r="H61" s="1188"/>
      <c r="I61" s="1188"/>
      <c r="J61" s="1188"/>
      <c r="K61" s="1188"/>
      <c r="L61" s="1188"/>
      <c r="M61" s="1188"/>
      <c r="N61" s="1188"/>
      <c r="O61" s="1188"/>
      <c r="P61" s="1184"/>
      <c r="Q61" s="1181"/>
    </row>
  </sheetData>
  <sortState ref="C31:N42">
    <sortCondition descending="1" ref="L31"/>
  </sortState>
  <mergeCells count="34">
    <mergeCell ref="C32:D32"/>
    <mergeCell ref="C2:O2"/>
    <mergeCell ref="C3:O3"/>
    <mergeCell ref="C4:O4"/>
    <mergeCell ref="C7:C8"/>
    <mergeCell ref="D7:D8"/>
    <mergeCell ref="C6:D6"/>
    <mergeCell ref="M7:M8"/>
    <mergeCell ref="N7:N8"/>
    <mergeCell ref="O7:O8"/>
    <mergeCell ref="E7:E8"/>
    <mergeCell ref="F7:F8"/>
    <mergeCell ref="G7:J7"/>
    <mergeCell ref="E33:E34"/>
    <mergeCell ref="F33:F34"/>
    <mergeCell ref="G33:J33"/>
    <mergeCell ref="K7:K8"/>
    <mergeCell ref="L7:L8"/>
    <mergeCell ref="C52:O52"/>
    <mergeCell ref="F28:G28"/>
    <mergeCell ref="H28:L28"/>
    <mergeCell ref="F29:G29"/>
    <mergeCell ref="H29:L29"/>
    <mergeCell ref="F48:G48"/>
    <mergeCell ref="H48:L48"/>
    <mergeCell ref="F49:G49"/>
    <mergeCell ref="H49:L49"/>
    <mergeCell ref="K33:K34"/>
    <mergeCell ref="L33:L34"/>
    <mergeCell ref="M33:M34"/>
    <mergeCell ref="N33:N34"/>
    <mergeCell ref="O33:O34"/>
    <mergeCell ref="C33:C34"/>
    <mergeCell ref="D33:D34"/>
  </mergeCells>
  <pageMargins left="0.7" right="0.7" top="0.75" bottom="0.75" header="0.3" footer="0.3"/>
  <pageSetup paperSize="9" orientation="portrait" horizontalDpi="200" verticalDpi="200" r:id="rId1"/>
  <ignoredErrors>
    <ignoredError sqref="L9:M26 M36:N46 M35:N35 L35:L46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C2:Y60"/>
  <sheetViews>
    <sheetView topLeftCell="A7" workbookViewId="0">
      <selection activeCell="S47" sqref="S47"/>
    </sheetView>
  </sheetViews>
  <sheetFormatPr defaultRowHeight="12.75" x14ac:dyDescent="0.2"/>
  <cols>
    <col min="1" max="2" width="9.140625" style="1099"/>
    <col min="3" max="3" width="8.7109375" style="1099" customWidth="1"/>
    <col min="4" max="4" width="32.7109375" style="1099" customWidth="1"/>
    <col min="5" max="6" width="11.7109375" style="1099" customWidth="1"/>
    <col min="7" max="10" width="9.7109375" style="1099" customWidth="1"/>
    <col min="11" max="11" width="8.7109375" style="1099" customWidth="1"/>
    <col min="12" max="15" width="12.7109375" style="1099" customWidth="1"/>
    <col min="16" max="16384" width="9.140625" style="1099"/>
  </cols>
  <sheetData>
    <row r="2" spans="3:20" s="1112" customFormat="1" ht="24.95" customHeight="1" x14ac:dyDescent="0.2">
      <c r="C2" s="1872" t="s">
        <v>476</v>
      </c>
      <c r="D2" s="1872"/>
      <c r="E2" s="1872"/>
      <c r="F2" s="1872"/>
      <c r="G2" s="1872"/>
      <c r="H2" s="1872"/>
      <c r="I2" s="1872"/>
      <c r="J2" s="1872"/>
      <c r="K2" s="1872"/>
      <c r="L2" s="1872"/>
      <c r="M2" s="1872"/>
      <c r="N2" s="1872"/>
      <c r="O2" s="1872"/>
    </row>
    <row r="3" spans="3:20" s="1112" customFormat="1" ht="24.95" customHeight="1" x14ac:dyDescent="0.2">
      <c r="C3" s="1873" t="s">
        <v>578</v>
      </c>
      <c r="D3" s="1873"/>
      <c r="E3" s="1873"/>
      <c r="F3" s="1873"/>
      <c r="G3" s="1873"/>
      <c r="H3" s="1873"/>
      <c r="I3" s="1873"/>
      <c r="J3" s="1873"/>
      <c r="K3" s="1873"/>
      <c r="L3" s="1873"/>
      <c r="M3" s="1873"/>
      <c r="N3" s="1873"/>
      <c r="O3" s="1873"/>
    </row>
    <row r="4" spans="3:20" s="1112" customFormat="1" ht="24.95" customHeight="1" x14ac:dyDescent="0.2">
      <c r="C4" s="1874" t="s">
        <v>487</v>
      </c>
      <c r="D4" s="1874"/>
      <c r="E4" s="1874"/>
      <c r="F4" s="1874"/>
      <c r="G4" s="1874"/>
      <c r="H4" s="1874"/>
      <c r="I4" s="1874"/>
      <c r="J4" s="1874"/>
      <c r="K4" s="1874"/>
      <c r="L4" s="1874"/>
      <c r="M4" s="1874"/>
      <c r="N4" s="1874"/>
      <c r="O4" s="1874"/>
    </row>
    <row r="5" spans="3:20" ht="21" x14ac:dyDescent="0.2">
      <c r="C5" s="1096"/>
      <c r="D5" s="1096"/>
      <c r="E5" s="1096"/>
      <c r="F5" s="1096"/>
      <c r="G5" s="1096"/>
      <c r="H5" s="1096"/>
      <c r="I5" s="1096"/>
      <c r="J5" s="1096"/>
      <c r="K5" s="1096"/>
      <c r="L5" s="1096"/>
      <c r="M5" s="1096"/>
      <c r="N5" s="1096"/>
      <c r="O5" s="1097"/>
    </row>
    <row r="6" spans="3:20" ht="19.5" customHeight="1" thickBot="1" x14ac:dyDescent="0.25">
      <c r="C6" s="1876" t="s">
        <v>531</v>
      </c>
      <c r="D6" s="1876"/>
      <c r="E6" s="1096"/>
      <c r="F6" s="1096"/>
      <c r="G6" s="1096"/>
      <c r="H6" s="1096"/>
      <c r="I6" s="1096"/>
      <c r="J6" s="1096"/>
      <c r="K6" s="1096"/>
      <c r="L6" s="1096"/>
      <c r="M6" s="1096"/>
      <c r="N6" s="1096"/>
      <c r="O6" s="1097"/>
      <c r="P6" s="1098"/>
      <c r="T6" s="1100"/>
    </row>
    <row r="7" spans="3:20" ht="19.5" customHeight="1" x14ac:dyDescent="0.2">
      <c r="C7" s="1861" t="s">
        <v>5</v>
      </c>
      <c r="D7" s="1863" t="s">
        <v>479</v>
      </c>
      <c r="E7" s="1853" t="s">
        <v>560</v>
      </c>
      <c r="F7" s="1865" t="s">
        <v>559</v>
      </c>
      <c r="G7" s="1867" t="s">
        <v>7</v>
      </c>
      <c r="H7" s="1868"/>
      <c r="I7" s="1868"/>
      <c r="J7" s="1869"/>
      <c r="K7" s="1853" t="s">
        <v>534</v>
      </c>
      <c r="L7" s="1855" t="s">
        <v>537</v>
      </c>
      <c r="M7" s="1855" t="s">
        <v>535</v>
      </c>
      <c r="N7" s="1857" t="s">
        <v>536</v>
      </c>
      <c r="O7" s="1859" t="s">
        <v>538</v>
      </c>
      <c r="P7" s="1098"/>
      <c r="T7" s="1100"/>
    </row>
    <row r="8" spans="3:20" ht="80.099999999999994" customHeight="1" thickBot="1" x14ac:dyDescent="0.25">
      <c r="C8" s="1862"/>
      <c r="D8" s="1864"/>
      <c r="E8" s="1854"/>
      <c r="F8" s="1866"/>
      <c r="G8" s="1192" t="s">
        <v>1</v>
      </c>
      <c r="H8" s="1193" t="s">
        <v>2</v>
      </c>
      <c r="I8" s="1193" t="s">
        <v>3</v>
      </c>
      <c r="J8" s="1194" t="s">
        <v>6</v>
      </c>
      <c r="K8" s="1854"/>
      <c r="L8" s="1856"/>
      <c r="M8" s="1856"/>
      <c r="N8" s="1858"/>
      <c r="O8" s="1860"/>
      <c r="P8" s="1101"/>
      <c r="T8" s="1100"/>
    </row>
    <row r="9" spans="3:20" s="1112" customFormat="1" ht="21.95" customHeight="1" x14ac:dyDescent="0.2">
      <c r="C9" s="1114">
        <v>1</v>
      </c>
      <c r="D9" s="1253" t="s">
        <v>11</v>
      </c>
      <c r="E9" s="1104">
        <v>3</v>
      </c>
      <c r="F9" s="1105">
        <v>1</v>
      </c>
      <c r="G9" s="1254">
        <v>206</v>
      </c>
      <c r="H9" s="1255">
        <v>177</v>
      </c>
      <c r="I9" s="1256">
        <v>203</v>
      </c>
      <c r="J9" s="1257">
        <v>227</v>
      </c>
      <c r="K9" s="1122">
        <v>3</v>
      </c>
      <c r="L9" s="992">
        <f t="shared" ref="L9" si="0">SUM(G9:J9)-MIN(G9:J9)</f>
        <v>636</v>
      </c>
      <c r="M9" s="1124">
        <f t="shared" ref="M9" si="1">MAX(G9:J9)</f>
        <v>227</v>
      </c>
      <c r="N9" s="1125">
        <f t="shared" ref="N9" si="2">ROUND(L9/3,1)</f>
        <v>212</v>
      </c>
      <c r="O9" s="1111">
        <f t="shared" ref="O9:O26" si="3">L9/10+K9</f>
        <v>66.599999999999994</v>
      </c>
    </row>
    <row r="10" spans="3:20" s="1112" customFormat="1" ht="21.95" customHeight="1" x14ac:dyDescent="0.2">
      <c r="C10" s="1195">
        <v>2</v>
      </c>
      <c r="D10" s="1269" t="s">
        <v>13</v>
      </c>
      <c r="E10" s="1208">
        <v>3</v>
      </c>
      <c r="F10" s="1209">
        <v>2</v>
      </c>
      <c r="G10" s="1210">
        <v>225</v>
      </c>
      <c r="H10" s="1211">
        <v>214</v>
      </c>
      <c r="I10" s="1212">
        <v>192</v>
      </c>
      <c r="J10" s="1213">
        <v>141</v>
      </c>
      <c r="K10" s="1203">
        <v>1</v>
      </c>
      <c r="L10" s="1204">
        <f t="shared" ref="L10:L26" si="4">SUM(G10:J10)-MIN(G10:J10)</f>
        <v>631</v>
      </c>
      <c r="M10" s="1205">
        <f t="shared" ref="M10:M26" si="5">MAX(G10:J10)</f>
        <v>225</v>
      </c>
      <c r="N10" s="1206">
        <f t="shared" ref="N10:N26" si="6">ROUND(L10/3,1)</f>
        <v>210.3</v>
      </c>
      <c r="O10" s="1207">
        <f t="shared" si="3"/>
        <v>64.099999999999994</v>
      </c>
    </row>
    <row r="11" spans="3:20" s="1112" customFormat="1" ht="21.95" customHeight="1" x14ac:dyDescent="0.2">
      <c r="C11" s="1114">
        <v>3</v>
      </c>
      <c r="D11" s="1258" t="s">
        <v>481</v>
      </c>
      <c r="E11" s="1104">
        <v>4</v>
      </c>
      <c r="F11" s="1105">
        <v>1</v>
      </c>
      <c r="G11" s="1106">
        <v>227</v>
      </c>
      <c r="H11" s="1107">
        <v>152</v>
      </c>
      <c r="I11" s="1107">
        <v>125</v>
      </c>
      <c r="J11" s="1108">
        <v>214</v>
      </c>
      <c r="K11" s="1122"/>
      <c r="L11" s="1123">
        <f t="shared" si="4"/>
        <v>593</v>
      </c>
      <c r="M11" s="1124">
        <f t="shared" si="5"/>
        <v>227</v>
      </c>
      <c r="N11" s="1125">
        <f t="shared" si="6"/>
        <v>197.7</v>
      </c>
      <c r="O11" s="1111">
        <f t="shared" si="3"/>
        <v>59.3</v>
      </c>
    </row>
    <row r="12" spans="3:20" s="1112" customFormat="1" ht="21.95" customHeight="1" x14ac:dyDescent="0.2">
      <c r="C12" s="1195">
        <v>4</v>
      </c>
      <c r="D12" s="1269" t="s">
        <v>34</v>
      </c>
      <c r="E12" s="1208">
        <v>3</v>
      </c>
      <c r="F12" s="1209">
        <v>1</v>
      </c>
      <c r="G12" s="1210">
        <v>196</v>
      </c>
      <c r="H12" s="1211">
        <v>173</v>
      </c>
      <c r="I12" s="1212">
        <v>196</v>
      </c>
      <c r="J12" s="1213">
        <v>163</v>
      </c>
      <c r="K12" s="1203"/>
      <c r="L12" s="1204">
        <f t="shared" si="4"/>
        <v>565</v>
      </c>
      <c r="M12" s="1205">
        <f t="shared" si="5"/>
        <v>196</v>
      </c>
      <c r="N12" s="1206">
        <f t="shared" si="6"/>
        <v>188.3</v>
      </c>
      <c r="O12" s="1207">
        <f t="shared" si="3"/>
        <v>56.5</v>
      </c>
    </row>
    <row r="13" spans="3:20" s="1112" customFormat="1" ht="21.95" customHeight="1" x14ac:dyDescent="0.2">
      <c r="C13" s="1114">
        <v>5</v>
      </c>
      <c r="D13" s="1258" t="s">
        <v>65</v>
      </c>
      <c r="E13" s="1104">
        <v>5</v>
      </c>
      <c r="F13" s="1105">
        <v>2</v>
      </c>
      <c r="G13" s="1106">
        <v>146</v>
      </c>
      <c r="H13" s="1107">
        <v>209</v>
      </c>
      <c r="I13" s="1107">
        <v>171</v>
      </c>
      <c r="J13" s="1108">
        <v>180</v>
      </c>
      <c r="K13" s="1122"/>
      <c r="L13" s="1123">
        <f t="shared" si="4"/>
        <v>560</v>
      </c>
      <c r="M13" s="1124">
        <f t="shared" si="5"/>
        <v>209</v>
      </c>
      <c r="N13" s="1125">
        <f t="shared" si="6"/>
        <v>186.7</v>
      </c>
      <c r="O13" s="1111">
        <f t="shared" si="3"/>
        <v>56</v>
      </c>
    </row>
    <row r="14" spans="3:20" s="1112" customFormat="1" ht="21.95" customHeight="1" x14ac:dyDescent="0.2">
      <c r="C14" s="1195">
        <v>6</v>
      </c>
      <c r="D14" s="1269" t="s">
        <v>51</v>
      </c>
      <c r="E14" s="1197">
        <v>3</v>
      </c>
      <c r="F14" s="1198">
        <v>2</v>
      </c>
      <c r="G14" s="1199">
        <v>133</v>
      </c>
      <c r="H14" s="1200">
        <v>147</v>
      </c>
      <c r="I14" s="1200">
        <v>178</v>
      </c>
      <c r="J14" s="1202">
        <v>222</v>
      </c>
      <c r="K14" s="1203"/>
      <c r="L14" s="1204">
        <f t="shared" si="4"/>
        <v>547</v>
      </c>
      <c r="M14" s="1205">
        <f t="shared" si="5"/>
        <v>222</v>
      </c>
      <c r="N14" s="1206">
        <f t="shared" si="6"/>
        <v>182.3</v>
      </c>
      <c r="O14" s="1207">
        <f t="shared" si="3"/>
        <v>54.7</v>
      </c>
    </row>
    <row r="15" spans="3:20" s="1112" customFormat="1" ht="21.95" customHeight="1" x14ac:dyDescent="0.2">
      <c r="C15" s="1114">
        <v>7</v>
      </c>
      <c r="D15" s="1258" t="s">
        <v>25</v>
      </c>
      <c r="E15" s="1104">
        <v>3</v>
      </c>
      <c r="F15" s="1105">
        <v>1</v>
      </c>
      <c r="G15" s="1106">
        <v>205</v>
      </c>
      <c r="H15" s="1107">
        <v>157</v>
      </c>
      <c r="I15" s="1107">
        <v>160</v>
      </c>
      <c r="J15" s="1108">
        <v>180</v>
      </c>
      <c r="K15" s="1122"/>
      <c r="L15" s="1123">
        <f t="shared" si="4"/>
        <v>545</v>
      </c>
      <c r="M15" s="1124">
        <f t="shared" si="5"/>
        <v>205</v>
      </c>
      <c r="N15" s="1125">
        <f t="shared" si="6"/>
        <v>181.7</v>
      </c>
      <c r="O15" s="1111">
        <f t="shared" si="3"/>
        <v>54.5</v>
      </c>
    </row>
    <row r="16" spans="3:20" s="1112" customFormat="1" ht="21.95" customHeight="1" x14ac:dyDescent="0.2">
      <c r="C16" s="1195">
        <v>8</v>
      </c>
      <c r="D16" s="1269" t="s">
        <v>67</v>
      </c>
      <c r="E16" s="1208">
        <v>6</v>
      </c>
      <c r="F16" s="1209">
        <v>1</v>
      </c>
      <c r="G16" s="1210">
        <v>192</v>
      </c>
      <c r="H16" s="1211">
        <v>148</v>
      </c>
      <c r="I16" s="1211">
        <v>198</v>
      </c>
      <c r="J16" s="1213">
        <v>150</v>
      </c>
      <c r="K16" s="1203"/>
      <c r="L16" s="1204">
        <f t="shared" si="4"/>
        <v>540</v>
      </c>
      <c r="M16" s="1205">
        <f t="shared" si="5"/>
        <v>198</v>
      </c>
      <c r="N16" s="1206">
        <f t="shared" si="6"/>
        <v>180</v>
      </c>
      <c r="O16" s="1207">
        <f t="shared" si="3"/>
        <v>54</v>
      </c>
    </row>
    <row r="17" spans="3:25" s="1112" customFormat="1" ht="21.95" customHeight="1" x14ac:dyDescent="0.2">
      <c r="C17" s="1114">
        <v>9</v>
      </c>
      <c r="D17" s="1258" t="s">
        <v>39</v>
      </c>
      <c r="E17" s="1104">
        <v>4</v>
      </c>
      <c r="F17" s="1105">
        <v>1</v>
      </c>
      <c r="G17" s="1106">
        <v>148</v>
      </c>
      <c r="H17" s="1107">
        <v>128</v>
      </c>
      <c r="I17" s="1107">
        <v>237</v>
      </c>
      <c r="J17" s="1108">
        <v>147</v>
      </c>
      <c r="K17" s="1122"/>
      <c r="L17" s="1123">
        <f t="shared" si="4"/>
        <v>532</v>
      </c>
      <c r="M17" s="993">
        <f t="shared" si="5"/>
        <v>237</v>
      </c>
      <c r="N17" s="1125">
        <f t="shared" si="6"/>
        <v>177.3</v>
      </c>
      <c r="O17" s="1111">
        <f t="shared" si="3"/>
        <v>53.2</v>
      </c>
    </row>
    <row r="18" spans="3:25" s="1112" customFormat="1" ht="21.95" customHeight="1" x14ac:dyDescent="0.2">
      <c r="C18" s="1195">
        <v>10</v>
      </c>
      <c r="D18" s="1269" t="s">
        <v>41</v>
      </c>
      <c r="E18" s="1208">
        <v>4</v>
      </c>
      <c r="F18" s="1209">
        <v>1</v>
      </c>
      <c r="G18" s="1210">
        <v>175</v>
      </c>
      <c r="H18" s="1211">
        <v>161</v>
      </c>
      <c r="I18" s="1211">
        <v>192</v>
      </c>
      <c r="J18" s="1213">
        <v>156</v>
      </c>
      <c r="K18" s="1203"/>
      <c r="L18" s="1204">
        <f t="shared" si="4"/>
        <v>528</v>
      </c>
      <c r="M18" s="1205">
        <f t="shared" si="5"/>
        <v>192</v>
      </c>
      <c r="N18" s="1206">
        <f t="shared" si="6"/>
        <v>176</v>
      </c>
      <c r="O18" s="1207">
        <f t="shared" si="3"/>
        <v>52.8</v>
      </c>
    </row>
    <row r="19" spans="3:25" s="1112" customFormat="1" ht="21.95" customHeight="1" x14ac:dyDescent="0.2">
      <c r="C19" s="1114">
        <v>11</v>
      </c>
      <c r="D19" s="1258" t="s">
        <v>47</v>
      </c>
      <c r="E19" s="1116">
        <v>2</v>
      </c>
      <c r="F19" s="1117">
        <v>2</v>
      </c>
      <c r="G19" s="1118">
        <v>144</v>
      </c>
      <c r="H19" s="1119">
        <v>180</v>
      </c>
      <c r="I19" s="1119">
        <v>152</v>
      </c>
      <c r="J19" s="1121">
        <v>175</v>
      </c>
      <c r="K19" s="1122"/>
      <c r="L19" s="1123">
        <f t="shared" si="4"/>
        <v>507</v>
      </c>
      <c r="M19" s="1124">
        <f t="shared" si="5"/>
        <v>180</v>
      </c>
      <c r="N19" s="1125">
        <f t="shared" si="6"/>
        <v>169</v>
      </c>
      <c r="O19" s="1111">
        <f t="shared" si="3"/>
        <v>50.7</v>
      </c>
    </row>
    <row r="20" spans="3:25" s="1112" customFormat="1" ht="21.95" customHeight="1" x14ac:dyDescent="0.2">
      <c r="C20" s="1195">
        <v>12</v>
      </c>
      <c r="D20" s="1269" t="s">
        <v>136</v>
      </c>
      <c r="E20" s="1208">
        <v>2</v>
      </c>
      <c r="F20" s="1209">
        <v>1</v>
      </c>
      <c r="G20" s="1210">
        <v>167</v>
      </c>
      <c r="H20" s="1211">
        <v>137</v>
      </c>
      <c r="I20" s="1211">
        <v>165</v>
      </c>
      <c r="J20" s="1213">
        <v>161</v>
      </c>
      <c r="K20" s="1203"/>
      <c r="L20" s="1204">
        <f t="shared" si="4"/>
        <v>493</v>
      </c>
      <c r="M20" s="1205">
        <f t="shared" si="5"/>
        <v>167</v>
      </c>
      <c r="N20" s="1206">
        <f t="shared" si="6"/>
        <v>164.3</v>
      </c>
      <c r="O20" s="1207">
        <f t="shared" si="3"/>
        <v>49.3</v>
      </c>
    </row>
    <row r="21" spans="3:25" s="1112" customFormat="1" ht="21.95" customHeight="1" x14ac:dyDescent="0.2">
      <c r="C21" s="1114">
        <v>13</v>
      </c>
      <c r="D21" s="1258" t="s">
        <v>68</v>
      </c>
      <c r="E21" s="1104">
        <v>5</v>
      </c>
      <c r="F21" s="1105">
        <v>1</v>
      </c>
      <c r="G21" s="1106">
        <v>175</v>
      </c>
      <c r="H21" s="1107">
        <v>164</v>
      </c>
      <c r="I21" s="1126">
        <v>148</v>
      </c>
      <c r="J21" s="1108">
        <v>149</v>
      </c>
      <c r="K21" s="1122"/>
      <c r="L21" s="1123">
        <f t="shared" si="4"/>
        <v>488</v>
      </c>
      <c r="M21" s="1124">
        <f t="shared" si="5"/>
        <v>175</v>
      </c>
      <c r="N21" s="1125">
        <f t="shared" si="6"/>
        <v>162.69999999999999</v>
      </c>
      <c r="O21" s="1111">
        <f t="shared" si="3"/>
        <v>48.8</v>
      </c>
    </row>
    <row r="22" spans="3:25" s="1112" customFormat="1" ht="21.95" customHeight="1" x14ac:dyDescent="0.2">
      <c r="C22" s="1195">
        <v>14</v>
      </c>
      <c r="D22" s="1269" t="s">
        <v>478</v>
      </c>
      <c r="E22" s="1208">
        <v>1</v>
      </c>
      <c r="F22" s="1209">
        <v>1</v>
      </c>
      <c r="G22" s="1210">
        <v>153</v>
      </c>
      <c r="H22" s="1211">
        <v>148</v>
      </c>
      <c r="I22" s="1211">
        <v>150</v>
      </c>
      <c r="J22" s="1213">
        <v>159</v>
      </c>
      <c r="K22" s="1203"/>
      <c r="L22" s="1204">
        <f t="shared" si="4"/>
        <v>462</v>
      </c>
      <c r="M22" s="1205">
        <f t="shared" si="5"/>
        <v>159</v>
      </c>
      <c r="N22" s="1206">
        <f t="shared" si="6"/>
        <v>154</v>
      </c>
      <c r="O22" s="1207">
        <f t="shared" si="3"/>
        <v>46.2</v>
      </c>
    </row>
    <row r="23" spans="3:25" s="1112" customFormat="1" ht="21.95" customHeight="1" x14ac:dyDescent="0.2">
      <c r="C23" s="1114">
        <v>15</v>
      </c>
      <c r="D23" s="1259" t="s">
        <v>472</v>
      </c>
      <c r="E23" s="1104">
        <v>3</v>
      </c>
      <c r="F23" s="1105">
        <v>2</v>
      </c>
      <c r="G23" s="1106">
        <v>147</v>
      </c>
      <c r="H23" s="1107">
        <v>152</v>
      </c>
      <c r="I23" s="1126">
        <v>124</v>
      </c>
      <c r="J23" s="1108">
        <v>159</v>
      </c>
      <c r="K23" s="1122"/>
      <c r="L23" s="1123">
        <f t="shared" si="4"/>
        <v>458</v>
      </c>
      <c r="M23" s="1124">
        <f t="shared" si="5"/>
        <v>159</v>
      </c>
      <c r="N23" s="1125">
        <f t="shared" si="6"/>
        <v>152.69999999999999</v>
      </c>
      <c r="O23" s="1111">
        <f t="shared" si="3"/>
        <v>45.8</v>
      </c>
    </row>
    <row r="24" spans="3:25" s="1112" customFormat="1" ht="21.95" customHeight="1" x14ac:dyDescent="0.2">
      <c r="C24" s="1195">
        <v>16</v>
      </c>
      <c r="D24" s="1271" t="s">
        <v>477</v>
      </c>
      <c r="E24" s="1208">
        <v>5</v>
      </c>
      <c r="F24" s="1209">
        <v>2</v>
      </c>
      <c r="G24" s="1210">
        <v>139</v>
      </c>
      <c r="H24" s="1211">
        <v>106</v>
      </c>
      <c r="I24" s="1211">
        <v>184</v>
      </c>
      <c r="J24" s="1213">
        <v>129</v>
      </c>
      <c r="K24" s="1203"/>
      <c r="L24" s="1204">
        <f t="shared" si="4"/>
        <v>452</v>
      </c>
      <c r="M24" s="1205">
        <f t="shared" si="5"/>
        <v>184</v>
      </c>
      <c r="N24" s="1206">
        <f t="shared" si="6"/>
        <v>150.69999999999999</v>
      </c>
      <c r="O24" s="1207">
        <f t="shared" si="3"/>
        <v>45.2</v>
      </c>
    </row>
    <row r="25" spans="3:25" s="1112" customFormat="1" ht="21.95" customHeight="1" x14ac:dyDescent="0.2">
      <c r="C25" s="1114">
        <v>17</v>
      </c>
      <c r="D25" s="1258" t="s">
        <v>137</v>
      </c>
      <c r="E25" s="1104">
        <v>4</v>
      </c>
      <c r="F25" s="1105">
        <v>2</v>
      </c>
      <c r="G25" s="1106">
        <v>165</v>
      </c>
      <c r="H25" s="1107">
        <v>143</v>
      </c>
      <c r="I25" s="1107">
        <v>113</v>
      </c>
      <c r="J25" s="1108">
        <v>140</v>
      </c>
      <c r="K25" s="1122"/>
      <c r="L25" s="1123">
        <f t="shared" si="4"/>
        <v>448</v>
      </c>
      <c r="M25" s="1124">
        <f t="shared" si="5"/>
        <v>165</v>
      </c>
      <c r="N25" s="1125">
        <f t="shared" si="6"/>
        <v>149.30000000000001</v>
      </c>
      <c r="O25" s="1111">
        <f t="shared" si="3"/>
        <v>44.8</v>
      </c>
    </row>
    <row r="26" spans="3:25" s="1112" customFormat="1" ht="21.95" customHeight="1" thickBot="1" x14ac:dyDescent="0.25">
      <c r="C26" s="1215">
        <v>18</v>
      </c>
      <c r="D26" s="1272" t="s">
        <v>486</v>
      </c>
      <c r="E26" s="1217">
        <v>5</v>
      </c>
      <c r="F26" s="1218">
        <v>1</v>
      </c>
      <c r="G26" s="1219">
        <v>151</v>
      </c>
      <c r="H26" s="1220">
        <v>162</v>
      </c>
      <c r="I26" s="1273">
        <v>128</v>
      </c>
      <c r="J26" s="1221">
        <v>119</v>
      </c>
      <c r="K26" s="1222"/>
      <c r="L26" s="1223">
        <f t="shared" si="4"/>
        <v>441</v>
      </c>
      <c r="M26" s="1222">
        <f t="shared" si="5"/>
        <v>162</v>
      </c>
      <c r="N26" s="1224">
        <f t="shared" si="6"/>
        <v>147</v>
      </c>
      <c r="O26" s="1225">
        <f t="shared" si="3"/>
        <v>44.1</v>
      </c>
    </row>
    <row r="27" spans="3:25" ht="12" customHeight="1" x14ac:dyDescent="0.25">
      <c r="C27" s="1138"/>
      <c r="D27" s="1138"/>
      <c r="E27" s="1138"/>
      <c r="F27" s="1138"/>
      <c r="G27" s="1138"/>
      <c r="H27" s="1138"/>
      <c r="I27" s="1138"/>
      <c r="J27" s="1138"/>
      <c r="K27" s="1138"/>
      <c r="L27" s="1138"/>
      <c r="M27" s="1138"/>
      <c r="N27" s="1138"/>
      <c r="O27" s="1138"/>
      <c r="P27" s="1138"/>
      <c r="T27" s="1100"/>
      <c r="W27" s="1100"/>
      <c r="X27" s="1100"/>
      <c r="Y27" s="1100"/>
    </row>
    <row r="28" spans="3:25" ht="18" x14ac:dyDescent="0.2">
      <c r="C28" s="1139"/>
      <c r="D28" s="1140" t="s">
        <v>11</v>
      </c>
      <c r="E28" s="1141" t="s">
        <v>37</v>
      </c>
      <c r="F28" s="1848" t="s">
        <v>555</v>
      </c>
      <c r="G28" s="1848"/>
      <c r="H28" s="1849" t="s">
        <v>60</v>
      </c>
      <c r="I28" s="1849"/>
      <c r="J28" s="1849"/>
      <c r="K28" s="1849"/>
      <c r="L28" s="1849"/>
      <c r="M28" s="1142"/>
      <c r="N28" s="1139"/>
      <c r="O28" s="1139"/>
    </row>
    <row r="29" spans="3:25" ht="18" x14ac:dyDescent="0.2">
      <c r="C29" s="1143"/>
      <c r="D29" s="1144" t="s">
        <v>39</v>
      </c>
      <c r="E29" s="1145" t="s">
        <v>37</v>
      </c>
      <c r="F29" s="1848" t="s">
        <v>556</v>
      </c>
      <c r="G29" s="1848"/>
      <c r="H29" s="1850" t="s">
        <v>475</v>
      </c>
      <c r="I29" s="1850"/>
      <c r="J29" s="1850"/>
      <c r="K29" s="1850"/>
      <c r="L29" s="1850"/>
      <c r="M29" s="1146"/>
      <c r="N29" s="1143"/>
      <c r="O29" s="1143"/>
    </row>
    <row r="30" spans="3:25" ht="18" x14ac:dyDescent="0.25">
      <c r="C30" s="1138"/>
      <c r="D30" s="1138"/>
      <c r="E30" s="1138"/>
      <c r="F30" s="1138"/>
      <c r="G30" s="1138"/>
      <c r="H30" s="1138"/>
      <c r="I30" s="1138"/>
      <c r="J30" s="1138"/>
      <c r="K30" s="1138"/>
      <c r="L30" s="1138"/>
      <c r="M30" s="1138"/>
      <c r="N30" s="1138"/>
      <c r="O30" s="1138"/>
    </row>
    <row r="31" spans="3:25" ht="18" x14ac:dyDescent="0.25">
      <c r="C31" s="1138"/>
      <c r="D31" s="1138"/>
      <c r="E31" s="1138"/>
      <c r="F31" s="1138"/>
      <c r="G31" s="1138"/>
      <c r="H31" s="1138"/>
      <c r="I31" s="1138"/>
      <c r="J31" s="1138"/>
      <c r="K31" s="1138"/>
      <c r="L31" s="1138"/>
      <c r="M31" s="1138"/>
      <c r="N31" s="1138"/>
      <c r="O31" s="1138"/>
    </row>
    <row r="32" spans="3:25" ht="18.75" customHeight="1" thickBot="1" x14ac:dyDescent="0.3">
      <c r="C32" s="1851" t="s">
        <v>532</v>
      </c>
      <c r="D32" s="1851"/>
      <c r="E32" s="1138"/>
      <c r="F32" s="1138"/>
      <c r="G32" s="1138"/>
      <c r="H32" s="1138"/>
      <c r="I32" s="1138"/>
      <c r="J32" s="1138"/>
      <c r="K32" s="1138"/>
      <c r="L32" s="1138"/>
      <c r="M32" s="1138"/>
      <c r="N32" s="1138"/>
      <c r="O32" s="1138"/>
      <c r="P32" s="1138"/>
      <c r="R32" s="1100"/>
    </row>
    <row r="33" spans="3:25" ht="19.5" customHeight="1" x14ac:dyDescent="0.2">
      <c r="C33" s="1861" t="s">
        <v>5</v>
      </c>
      <c r="D33" s="1863" t="s">
        <v>479</v>
      </c>
      <c r="E33" s="1853" t="s">
        <v>560</v>
      </c>
      <c r="F33" s="1865" t="s">
        <v>559</v>
      </c>
      <c r="G33" s="1867" t="s">
        <v>7</v>
      </c>
      <c r="H33" s="1868"/>
      <c r="I33" s="1868"/>
      <c r="J33" s="1869"/>
      <c r="K33" s="1853" t="s">
        <v>534</v>
      </c>
      <c r="L33" s="1855" t="s">
        <v>537</v>
      </c>
      <c r="M33" s="1855" t="s">
        <v>535</v>
      </c>
      <c r="N33" s="1857" t="s">
        <v>536</v>
      </c>
      <c r="O33" s="1859" t="s">
        <v>538</v>
      </c>
      <c r="P33" s="1098"/>
      <c r="T33" s="1100"/>
    </row>
    <row r="34" spans="3:25" ht="80.099999999999994" customHeight="1" thickBot="1" x14ac:dyDescent="0.25">
      <c r="C34" s="1862"/>
      <c r="D34" s="1864"/>
      <c r="E34" s="1854"/>
      <c r="F34" s="1866"/>
      <c r="G34" s="1192" t="s">
        <v>1</v>
      </c>
      <c r="H34" s="1193" t="s">
        <v>2</v>
      </c>
      <c r="I34" s="1193" t="s">
        <v>3</v>
      </c>
      <c r="J34" s="1194" t="s">
        <v>6</v>
      </c>
      <c r="K34" s="1854"/>
      <c r="L34" s="1856"/>
      <c r="M34" s="1856"/>
      <c r="N34" s="1858"/>
      <c r="O34" s="1860"/>
      <c r="P34" s="1101"/>
      <c r="T34" s="1100"/>
    </row>
    <row r="35" spans="3:25" s="1112" customFormat="1" ht="21.95" customHeight="1" x14ac:dyDescent="0.2">
      <c r="C35" s="1150">
        <v>1</v>
      </c>
      <c r="D35" s="1151" t="s">
        <v>485</v>
      </c>
      <c r="E35" s="1152">
        <v>4</v>
      </c>
      <c r="F35" s="1153">
        <v>2</v>
      </c>
      <c r="G35" s="1154">
        <v>149</v>
      </c>
      <c r="H35" s="1155">
        <v>162</v>
      </c>
      <c r="I35" s="1155">
        <v>179</v>
      </c>
      <c r="J35" s="1156">
        <v>197</v>
      </c>
      <c r="K35" s="1157">
        <v>2</v>
      </c>
      <c r="L35" s="1085">
        <f>SUM(G35:J35)-MIN(G35:J35)</f>
        <v>538</v>
      </c>
      <c r="M35" s="1159">
        <f>MAX(G35:J35)</f>
        <v>197</v>
      </c>
      <c r="N35" s="1160">
        <f>(SUM(G35:J35)-MIN(G35:J35))/3</f>
        <v>179.33333333333334</v>
      </c>
      <c r="O35" s="1161">
        <f>L35/10+K35</f>
        <v>55.8</v>
      </c>
    </row>
    <row r="36" spans="3:25" s="1112" customFormat="1" ht="21.95" customHeight="1" x14ac:dyDescent="0.2">
      <c r="C36" s="1226">
        <v>2</v>
      </c>
      <c r="D36" s="1227" t="s">
        <v>8</v>
      </c>
      <c r="E36" s="1228">
        <v>1</v>
      </c>
      <c r="F36" s="1229">
        <v>2</v>
      </c>
      <c r="G36" s="1230">
        <v>208</v>
      </c>
      <c r="H36" s="1231">
        <v>136</v>
      </c>
      <c r="I36" s="1231">
        <v>168</v>
      </c>
      <c r="J36" s="1232">
        <v>159</v>
      </c>
      <c r="K36" s="1233"/>
      <c r="L36" s="1234">
        <f t="shared" ref="L36:L45" si="7">SUM(G36:J36)-MIN(G36:J36)</f>
        <v>535</v>
      </c>
      <c r="M36" s="1086">
        <f t="shared" ref="M36:M45" si="8">MAX(G36:J36)</f>
        <v>208</v>
      </c>
      <c r="N36" s="1236">
        <f t="shared" ref="N36:N45" si="9">(SUM(G36:J36)-MIN(G36:J36))/3</f>
        <v>178.33333333333334</v>
      </c>
      <c r="O36" s="1237">
        <f t="shared" ref="O36:O45" si="10">L36/10+K36</f>
        <v>53.5</v>
      </c>
    </row>
    <row r="37" spans="3:25" s="1112" customFormat="1" ht="21.95" customHeight="1" x14ac:dyDescent="0.2">
      <c r="C37" s="1150">
        <v>3</v>
      </c>
      <c r="D37" s="1162" t="s">
        <v>46</v>
      </c>
      <c r="E37" s="1152">
        <v>1</v>
      </c>
      <c r="F37" s="1153">
        <v>2</v>
      </c>
      <c r="G37" s="1163">
        <v>134</v>
      </c>
      <c r="H37" s="1164">
        <v>133</v>
      </c>
      <c r="I37" s="1164">
        <v>180</v>
      </c>
      <c r="J37" s="1165">
        <v>190</v>
      </c>
      <c r="K37" s="1157"/>
      <c r="L37" s="1158">
        <f t="shared" si="7"/>
        <v>504</v>
      </c>
      <c r="M37" s="1159">
        <f t="shared" si="8"/>
        <v>190</v>
      </c>
      <c r="N37" s="1160">
        <f t="shared" si="9"/>
        <v>168</v>
      </c>
      <c r="O37" s="1161">
        <f t="shared" si="10"/>
        <v>50.4</v>
      </c>
    </row>
    <row r="38" spans="3:25" s="1112" customFormat="1" ht="21.95" customHeight="1" x14ac:dyDescent="0.2">
      <c r="C38" s="1226">
        <v>4</v>
      </c>
      <c r="D38" s="1227" t="s">
        <v>50</v>
      </c>
      <c r="E38" s="1228">
        <v>5</v>
      </c>
      <c r="F38" s="1229">
        <v>1</v>
      </c>
      <c r="G38" s="1230">
        <v>159</v>
      </c>
      <c r="H38" s="1231">
        <v>129</v>
      </c>
      <c r="I38" s="1231">
        <v>165</v>
      </c>
      <c r="J38" s="1232">
        <v>160</v>
      </c>
      <c r="K38" s="1233"/>
      <c r="L38" s="1234">
        <f t="shared" si="7"/>
        <v>484</v>
      </c>
      <c r="M38" s="1235">
        <f t="shared" si="8"/>
        <v>165</v>
      </c>
      <c r="N38" s="1236">
        <f t="shared" si="9"/>
        <v>161.33333333333334</v>
      </c>
      <c r="O38" s="1237">
        <f t="shared" si="10"/>
        <v>48.4</v>
      </c>
    </row>
    <row r="39" spans="3:25" s="1112" customFormat="1" ht="21.95" customHeight="1" x14ac:dyDescent="0.2">
      <c r="C39" s="1150">
        <v>5</v>
      </c>
      <c r="D39" s="1162" t="s">
        <v>44</v>
      </c>
      <c r="E39" s="1152">
        <v>2</v>
      </c>
      <c r="F39" s="1153">
        <v>2</v>
      </c>
      <c r="G39" s="1163">
        <v>166</v>
      </c>
      <c r="H39" s="1164">
        <v>121</v>
      </c>
      <c r="I39" s="1164">
        <v>144</v>
      </c>
      <c r="J39" s="1165">
        <v>150</v>
      </c>
      <c r="K39" s="1157"/>
      <c r="L39" s="1158">
        <f t="shared" si="7"/>
        <v>460</v>
      </c>
      <c r="M39" s="1159">
        <f t="shared" si="8"/>
        <v>166</v>
      </c>
      <c r="N39" s="1160">
        <f t="shared" si="9"/>
        <v>153.33333333333334</v>
      </c>
      <c r="O39" s="1161">
        <f t="shared" si="10"/>
        <v>46</v>
      </c>
    </row>
    <row r="40" spans="3:25" s="1112" customFormat="1" ht="21.95" customHeight="1" x14ac:dyDescent="0.2">
      <c r="C40" s="1226">
        <v>6</v>
      </c>
      <c r="D40" s="1227" t="s">
        <v>66</v>
      </c>
      <c r="E40" s="1228">
        <v>1</v>
      </c>
      <c r="F40" s="1229">
        <v>1</v>
      </c>
      <c r="G40" s="1230">
        <v>136</v>
      </c>
      <c r="H40" s="1231">
        <v>162</v>
      </c>
      <c r="I40" s="1231">
        <v>158</v>
      </c>
      <c r="J40" s="1232">
        <v>139</v>
      </c>
      <c r="K40" s="1233"/>
      <c r="L40" s="1234">
        <f t="shared" si="7"/>
        <v>459</v>
      </c>
      <c r="M40" s="1235">
        <f>MAX(G40:J40)</f>
        <v>162</v>
      </c>
      <c r="N40" s="1236">
        <f>(SUM(G40:J40)-MIN(G40:J40))/3</f>
        <v>153</v>
      </c>
      <c r="O40" s="1237">
        <f>L40/10+K40</f>
        <v>45.9</v>
      </c>
    </row>
    <row r="41" spans="3:25" s="1112" customFormat="1" ht="21.95" customHeight="1" x14ac:dyDescent="0.2">
      <c r="C41" s="1150">
        <v>7</v>
      </c>
      <c r="D41" s="1162" t="s">
        <v>473</v>
      </c>
      <c r="E41" s="1152">
        <v>6</v>
      </c>
      <c r="F41" s="1153">
        <v>1</v>
      </c>
      <c r="G41" s="1163">
        <v>148</v>
      </c>
      <c r="H41" s="1164">
        <v>154</v>
      </c>
      <c r="I41" s="1164">
        <v>150</v>
      </c>
      <c r="J41" s="1165">
        <v>155</v>
      </c>
      <c r="K41" s="1157"/>
      <c r="L41" s="1158">
        <f t="shared" si="7"/>
        <v>459</v>
      </c>
      <c r="M41" s="1159">
        <f t="shared" si="8"/>
        <v>155</v>
      </c>
      <c r="N41" s="1160">
        <f t="shared" si="9"/>
        <v>153</v>
      </c>
      <c r="O41" s="1161">
        <f t="shared" si="10"/>
        <v>45.9</v>
      </c>
    </row>
    <row r="42" spans="3:25" s="1112" customFormat="1" ht="21.95" customHeight="1" x14ac:dyDescent="0.2">
      <c r="C42" s="1226">
        <v>8</v>
      </c>
      <c r="D42" s="1227" t="s">
        <v>14</v>
      </c>
      <c r="E42" s="1228">
        <v>2</v>
      </c>
      <c r="F42" s="1229">
        <v>1</v>
      </c>
      <c r="G42" s="1230">
        <v>103</v>
      </c>
      <c r="H42" s="1231">
        <v>166</v>
      </c>
      <c r="I42" s="1231">
        <v>138</v>
      </c>
      <c r="J42" s="1232">
        <v>136</v>
      </c>
      <c r="K42" s="1233"/>
      <c r="L42" s="1234">
        <f t="shared" si="7"/>
        <v>440</v>
      </c>
      <c r="M42" s="1235">
        <f t="shared" si="8"/>
        <v>166</v>
      </c>
      <c r="N42" s="1236">
        <f t="shared" si="9"/>
        <v>146.66666666666666</v>
      </c>
      <c r="O42" s="1237">
        <f t="shared" si="10"/>
        <v>44</v>
      </c>
    </row>
    <row r="43" spans="3:25" s="1112" customFormat="1" ht="21.95" customHeight="1" x14ac:dyDescent="0.2">
      <c r="C43" s="1150">
        <v>9</v>
      </c>
      <c r="D43" s="1162" t="s">
        <v>9</v>
      </c>
      <c r="E43" s="1152">
        <v>4</v>
      </c>
      <c r="F43" s="1153">
        <v>2</v>
      </c>
      <c r="G43" s="1163">
        <v>122</v>
      </c>
      <c r="H43" s="1164">
        <v>146</v>
      </c>
      <c r="I43" s="1164">
        <v>136</v>
      </c>
      <c r="J43" s="1165">
        <v>151</v>
      </c>
      <c r="K43" s="1157"/>
      <c r="L43" s="1158">
        <f t="shared" si="7"/>
        <v>433</v>
      </c>
      <c r="M43" s="1159">
        <f t="shared" si="8"/>
        <v>151</v>
      </c>
      <c r="N43" s="1160">
        <f t="shared" si="9"/>
        <v>144.33333333333334</v>
      </c>
      <c r="O43" s="1161">
        <f t="shared" si="10"/>
        <v>43.3</v>
      </c>
    </row>
    <row r="44" spans="3:25" s="1112" customFormat="1" ht="21.95" customHeight="1" x14ac:dyDescent="0.2">
      <c r="C44" s="1226">
        <v>10</v>
      </c>
      <c r="D44" s="1227" t="s">
        <v>36</v>
      </c>
      <c r="E44" s="1228">
        <v>5</v>
      </c>
      <c r="F44" s="1229">
        <v>2</v>
      </c>
      <c r="G44" s="1230">
        <v>127</v>
      </c>
      <c r="H44" s="1231">
        <v>169</v>
      </c>
      <c r="I44" s="1231">
        <v>106</v>
      </c>
      <c r="J44" s="1232">
        <v>120</v>
      </c>
      <c r="K44" s="1233"/>
      <c r="L44" s="1234">
        <f t="shared" si="7"/>
        <v>416</v>
      </c>
      <c r="M44" s="1235">
        <f t="shared" si="8"/>
        <v>169</v>
      </c>
      <c r="N44" s="1236">
        <f t="shared" si="9"/>
        <v>138.66666666666666</v>
      </c>
      <c r="O44" s="1237">
        <f t="shared" si="10"/>
        <v>41.6</v>
      </c>
    </row>
    <row r="45" spans="3:25" s="1112" customFormat="1" ht="21.95" customHeight="1" thickBot="1" x14ac:dyDescent="0.25">
      <c r="C45" s="1167">
        <v>11</v>
      </c>
      <c r="D45" s="1168" t="s">
        <v>474</v>
      </c>
      <c r="E45" s="1169">
        <v>6</v>
      </c>
      <c r="F45" s="1170">
        <v>2</v>
      </c>
      <c r="G45" s="1171">
        <v>89</v>
      </c>
      <c r="H45" s="1172">
        <v>104</v>
      </c>
      <c r="I45" s="1172">
        <v>111</v>
      </c>
      <c r="J45" s="1173">
        <v>123</v>
      </c>
      <c r="K45" s="1174"/>
      <c r="L45" s="1172">
        <f t="shared" si="7"/>
        <v>338</v>
      </c>
      <c r="M45" s="1172">
        <f t="shared" si="8"/>
        <v>123</v>
      </c>
      <c r="N45" s="1175">
        <f t="shared" si="9"/>
        <v>112.66666666666667</v>
      </c>
      <c r="O45" s="1176">
        <f t="shared" si="10"/>
        <v>33.799999999999997</v>
      </c>
    </row>
    <row r="46" spans="3:25" ht="12" customHeight="1" x14ac:dyDescent="0.25">
      <c r="C46" s="1138"/>
      <c r="D46" s="1138"/>
      <c r="E46" s="1138"/>
      <c r="F46" s="1138"/>
      <c r="G46" s="1138"/>
      <c r="H46" s="1138"/>
      <c r="I46" s="1138"/>
      <c r="J46" s="1138"/>
      <c r="K46" s="1138"/>
      <c r="L46" s="1138"/>
      <c r="M46" s="1138"/>
      <c r="N46" s="1138"/>
      <c r="O46" s="1138"/>
      <c r="P46" s="1138"/>
      <c r="T46" s="1100"/>
      <c r="W46" s="1100"/>
      <c r="X46" s="1100"/>
      <c r="Y46" s="1100"/>
    </row>
    <row r="47" spans="3:25" ht="18" x14ac:dyDescent="0.2">
      <c r="C47" s="1112"/>
      <c r="D47" s="1177" t="s">
        <v>485</v>
      </c>
      <c r="E47" s="1178" t="s">
        <v>37</v>
      </c>
      <c r="F47" s="1848" t="s">
        <v>557</v>
      </c>
      <c r="G47" s="1848"/>
      <c r="H47" s="1870" t="s">
        <v>60</v>
      </c>
      <c r="I47" s="1870"/>
      <c r="J47" s="1870"/>
      <c r="K47" s="1870"/>
      <c r="L47" s="1870"/>
      <c r="M47" s="1112"/>
      <c r="N47" s="1112"/>
      <c r="O47" s="1112"/>
    </row>
    <row r="48" spans="3:25" ht="18" x14ac:dyDescent="0.2">
      <c r="C48" s="1112"/>
      <c r="D48" s="1179" t="s">
        <v>8</v>
      </c>
      <c r="E48" s="1180" t="s">
        <v>37</v>
      </c>
      <c r="F48" s="1848" t="s">
        <v>558</v>
      </c>
      <c r="G48" s="1848"/>
      <c r="H48" s="1871" t="s">
        <v>475</v>
      </c>
      <c r="I48" s="1871"/>
      <c r="J48" s="1871"/>
      <c r="K48" s="1871"/>
      <c r="L48" s="1871"/>
      <c r="M48" s="1112"/>
      <c r="N48" s="1112"/>
      <c r="O48" s="1112"/>
    </row>
    <row r="51" spans="3:16" ht="15.75" x14ac:dyDescent="0.25">
      <c r="C51" s="1852" t="s">
        <v>527</v>
      </c>
      <c r="D51" s="1852"/>
      <c r="E51" s="1852"/>
      <c r="F51" s="1852"/>
      <c r="G51" s="1852"/>
      <c r="H51" s="1852"/>
      <c r="I51" s="1852"/>
      <c r="J51" s="1852"/>
      <c r="K51" s="1852"/>
      <c r="L51" s="1852"/>
      <c r="M51" s="1852"/>
      <c r="N51" s="1852"/>
      <c r="O51" s="1181"/>
      <c r="P51" s="1181"/>
    </row>
    <row r="52" spans="3:16" ht="9.9499999999999993" customHeight="1" x14ac:dyDescent="0.25">
      <c r="C52" s="1181"/>
      <c r="D52" s="1181"/>
      <c r="E52" s="1182"/>
      <c r="F52" s="1183"/>
      <c r="G52" s="1183"/>
      <c r="H52" s="1183"/>
      <c r="I52" s="1183"/>
      <c r="J52" s="1183"/>
      <c r="K52" s="1183"/>
      <c r="L52" s="1183"/>
      <c r="M52" s="1183"/>
      <c r="N52" s="1183"/>
      <c r="O52" s="1181"/>
      <c r="P52" s="1181"/>
    </row>
    <row r="53" spans="3:16" ht="15.75" x14ac:dyDescent="0.25">
      <c r="C53" s="1184"/>
      <c r="D53" s="1185" t="s">
        <v>541</v>
      </c>
      <c r="E53" s="1185"/>
      <c r="F53" s="1185"/>
      <c r="G53" s="1185"/>
      <c r="H53" s="1185"/>
      <c r="I53" s="1185"/>
      <c r="J53" s="1185"/>
      <c r="K53" s="1185"/>
      <c r="L53" s="1185"/>
      <c r="M53" s="1185"/>
      <c r="N53" s="1185"/>
      <c r="O53" s="1181"/>
      <c r="P53" s="1181"/>
    </row>
    <row r="54" spans="3:16" s="1186" customFormat="1" ht="9.9499999999999993" customHeight="1" x14ac:dyDescent="0.25">
      <c r="C54" s="1184"/>
      <c r="D54" s="1185"/>
      <c r="E54" s="1185"/>
      <c r="F54" s="1185"/>
      <c r="G54" s="1185"/>
      <c r="H54" s="1185"/>
      <c r="I54" s="1185"/>
      <c r="J54" s="1185"/>
      <c r="K54" s="1185"/>
      <c r="L54" s="1185"/>
      <c r="M54" s="1185"/>
      <c r="N54" s="1185"/>
      <c r="O54" s="1181"/>
      <c r="P54" s="1181"/>
    </row>
    <row r="55" spans="3:16" ht="15.75" customHeight="1" x14ac:dyDescent="0.25">
      <c r="C55" s="1187" t="s">
        <v>542</v>
      </c>
      <c r="D55" s="1184" t="s">
        <v>543</v>
      </c>
      <c r="E55" s="1188"/>
      <c r="F55" s="1188"/>
      <c r="G55" s="1188"/>
      <c r="H55" s="1188"/>
      <c r="I55" s="1188"/>
      <c r="J55" s="1188"/>
      <c r="K55" s="1188"/>
      <c r="L55" s="1188"/>
      <c r="M55" s="1188"/>
      <c r="N55" s="1188"/>
      <c r="O55" s="1184"/>
      <c r="P55" s="1181"/>
    </row>
    <row r="56" spans="3:16" ht="15" customHeight="1" x14ac:dyDescent="0.25">
      <c r="C56" s="1184"/>
      <c r="D56" s="1184" t="s">
        <v>544</v>
      </c>
      <c r="E56" s="1188"/>
      <c r="F56" s="1188"/>
      <c r="G56" s="1188"/>
      <c r="H56" s="1188"/>
      <c r="I56" s="1188"/>
      <c r="J56" s="1188"/>
      <c r="K56" s="1188"/>
      <c r="L56" s="1188"/>
      <c r="M56" s="1181"/>
      <c r="N56" s="1188"/>
      <c r="O56" s="1184"/>
      <c r="P56" s="1181"/>
    </row>
    <row r="57" spans="3:16" ht="15" customHeight="1" x14ac:dyDescent="0.25">
      <c r="C57" s="1184"/>
      <c r="D57" s="1184" t="s">
        <v>545</v>
      </c>
      <c r="E57" s="1188"/>
      <c r="F57" s="1188"/>
      <c r="G57" s="1188"/>
      <c r="H57" s="1188"/>
      <c r="I57" s="1188"/>
      <c r="J57" s="1188"/>
      <c r="K57" s="1188"/>
      <c r="L57" s="1188"/>
      <c r="M57" s="1188"/>
      <c r="N57" s="1188"/>
      <c r="O57" s="1184"/>
      <c r="P57" s="1181"/>
    </row>
    <row r="58" spans="3:16" s="1186" customFormat="1" ht="9.9499999999999993" customHeight="1" x14ac:dyDescent="0.25">
      <c r="C58" s="1184"/>
      <c r="D58" s="1185"/>
      <c r="E58" s="1185"/>
      <c r="F58" s="1185"/>
      <c r="G58" s="1185"/>
      <c r="H58" s="1185"/>
      <c r="I58" s="1185"/>
      <c r="J58" s="1185"/>
      <c r="K58" s="1185"/>
      <c r="L58" s="1185"/>
      <c r="M58" s="1185"/>
      <c r="N58" s="1185"/>
      <c r="O58" s="1181"/>
      <c r="P58" s="1181"/>
    </row>
    <row r="59" spans="3:16" ht="15" customHeight="1" x14ac:dyDescent="0.25">
      <c r="C59" s="1187" t="s">
        <v>546</v>
      </c>
      <c r="D59" s="1184" t="s">
        <v>547</v>
      </c>
      <c r="E59" s="1188"/>
      <c r="F59" s="1188"/>
      <c r="G59" s="1188"/>
      <c r="H59" s="1188"/>
      <c r="I59" s="1188"/>
      <c r="J59" s="1188"/>
      <c r="K59" s="1188"/>
      <c r="L59" s="1188"/>
      <c r="M59" s="1188"/>
      <c r="N59" s="1188"/>
      <c r="O59" s="1184"/>
      <c r="P59" s="1181"/>
    </row>
    <row r="60" spans="3:16" ht="15" customHeight="1" x14ac:dyDescent="0.25">
      <c r="C60" s="1184"/>
      <c r="D60" s="1184" t="s">
        <v>548</v>
      </c>
      <c r="E60" s="1188"/>
      <c r="F60" s="1188"/>
      <c r="G60" s="1188"/>
      <c r="H60" s="1188"/>
      <c r="I60" s="1188"/>
      <c r="J60" s="1188"/>
      <c r="K60" s="1188"/>
      <c r="L60" s="1188"/>
      <c r="M60" s="1188"/>
      <c r="N60" s="1188"/>
      <c r="O60" s="1184"/>
      <c r="P60" s="1181"/>
    </row>
  </sheetData>
  <mergeCells count="34">
    <mergeCell ref="C6:D6"/>
    <mergeCell ref="C32:D32"/>
    <mergeCell ref="C2:O2"/>
    <mergeCell ref="C3:O3"/>
    <mergeCell ref="C4:O4"/>
    <mergeCell ref="C7:C8"/>
    <mergeCell ref="D7:D8"/>
    <mergeCell ref="E7:E8"/>
    <mergeCell ref="F7:F8"/>
    <mergeCell ref="G7:J7"/>
    <mergeCell ref="K7:K8"/>
    <mergeCell ref="L7:L8"/>
    <mergeCell ref="M7:M8"/>
    <mergeCell ref="N7:N8"/>
    <mergeCell ref="O7:O8"/>
    <mergeCell ref="F28:G28"/>
    <mergeCell ref="O33:O34"/>
    <mergeCell ref="C33:C34"/>
    <mergeCell ref="D33:D34"/>
    <mergeCell ref="E33:E34"/>
    <mergeCell ref="F33:F34"/>
    <mergeCell ref="G33:J33"/>
    <mergeCell ref="F48:G48"/>
    <mergeCell ref="H48:L48"/>
    <mergeCell ref="C51:N51"/>
    <mergeCell ref="H28:L28"/>
    <mergeCell ref="F29:G29"/>
    <mergeCell ref="H29:L29"/>
    <mergeCell ref="F47:G47"/>
    <mergeCell ref="H47:L47"/>
    <mergeCell ref="K33:K34"/>
    <mergeCell ref="L33:L34"/>
    <mergeCell ref="M33:M34"/>
    <mergeCell ref="N33:N34"/>
  </mergeCells>
  <pageMargins left="0.7" right="0.7" top="0.75" bottom="0.75" header="0.3" footer="0.3"/>
  <ignoredErrors>
    <ignoredError sqref="M36:N45 L9:M26 M35:N35 L35:L45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C2:Y65"/>
  <sheetViews>
    <sheetView topLeftCell="A7" workbookViewId="0">
      <selection activeCell="S56" sqref="S56"/>
    </sheetView>
  </sheetViews>
  <sheetFormatPr defaultRowHeight="12.75" x14ac:dyDescent="0.2"/>
  <cols>
    <col min="1" max="2" width="9.140625" style="1099"/>
    <col min="3" max="3" width="8.7109375" style="1099" customWidth="1"/>
    <col min="4" max="4" width="32.7109375" style="1099" customWidth="1"/>
    <col min="5" max="6" width="11.7109375" style="1099" customWidth="1"/>
    <col min="7" max="10" width="9.7109375" style="1099" customWidth="1"/>
    <col min="11" max="11" width="8.7109375" style="1099" customWidth="1"/>
    <col min="12" max="15" width="12.7109375" style="1099" customWidth="1"/>
    <col min="16" max="16384" width="9.140625" style="1099"/>
  </cols>
  <sheetData>
    <row r="2" spans="3:20" ht="24.95" customHeight="1" x14ac:dyDescent="0.2">
      <c r="C2" s="1872" t="s">
        <v>476</v>
      </c>
      <c r="D2" s="1872"/>
      <c r="E2" s="1872"/>
      <c r="F2" s="1872"/>
      <c r="G2" s="1872"/>
      <c r="H2" s="1872"/>
      <c r="I2" s="1872"/>
      <c r="J2" s="1872"/>
      <c r="K2" s="1872"/>
      <c r="L2" s="1872"/>
      <c r="M2" s="1872"/>
      <c r="N2" s="1872"/>
      <c r="O2" s="1872"/>
    </row>
    <row r="3" spans="3:20" ht="24.95" customHeight="1" x14ac:dyDescent="0.2">
      <c r="C3" s="1873" t="s">
        <v>578</v>
      </c>
      <c r="D3" s="1873"/>
      <c r="E3" s="1873"/>
      <c r="F3" s="1873"/>
      <c r="G3" s="1873"/>
      <c r="H3" s="1873"/>
      <c r="I3" s="1873"/>
      <c r="J3" s="1873"/>
      <c r="K3" s="1873"/>
      <c r="L3" s="1873"/>
      <c r="M3" s="1873"/>
      <c r="N3" s="1873"/>
      <c r="O3" s="1873"/>
    </row>
    <row r="4" spans="3:20" ht="24.95" customHeight="1" x14ac:dyDescent="0.2">
      <c r="C4" s="1874" t="s">
        <v>488</v>
      </c>
      <c r="D4" s="1874"/>
      <c r="E4" s="1874"/>
      <c r="F4" s="1874"/>
      <c r="G4" s="1874"/>
      <c r="H4" s="1874"/>
      <c r="I4" s="1874"/>
      <c r="J4" s="1874"/>
      <c r="K4" s="1874"/>
      <c r="L4" s="1874"/>
      <c r="M4" s="1874"/>
      <c r="N4" s="1874"/>
      <c r="O4" s="1874"/>
    </row>
    <row r="5" spans="3:20" ht="21" x14ac:dyDescent="0.2">
      <c r="C5" s="1096"/>
      <c r="D5" s="1096"/>
      <c r="E5" s="1096"/>
      <c r="F5" s="1096"/>
      <c r="G5" s="1096"/>
      <c r="H5" s="1096"/>
      <c r="I5" s="1096"/>
      <c r="J5" s="1096"/>
      <c r="K5" s="1096"/>
      <c r="L5" s="1096"/>
      <c r="M5" s="1096"/>
      <c r="N5" s="1096"/>
      <c r="O5" s="1097"/>
    </row>
    <row r="6" spans="3:20" ht="19.5" customHeight="1" thickBot="1" x14ac:dyDescent="0.25">
      <c r="C6" s="1876" t="s">
        <v>531</v>
      </c>
      <c r="D6" s="1876"/>
      <c r="E6" s="1096"/>
      <c r="F6" s="1096"/>
      <c r="G6" s="1096"/>
      <c r="H6" s="1096"/>
      <c r="I6" s="1096"/>
      <c r="J6" s="1096"/>
      <c r="K6" s="1096"/>
      <c r="L6" s="1096"/>
      <c r="M6" s="1096"/>
      <c r="N6" s="1096"/>
      <c r="O6" s="1097"/>
      <c r="P6" s="1098"/>
      <c r="T6" s="1100"/>
    </row>
    <row r="7" spans="3:20" ht="19.5" customHeight="1" x14ac:dyDescent="0.2">
      <c r="C7" s="1861" t="s">
        <v>5</v>
      </c>
      <c r="D7" s="1863" t="s">
        <v>479</v>
      </c>
      <c r="E7" s="1853" t="s">
        <v>560</v>
      </c>
      <c r="F7" s="1865" t="s">
        <v>559</v>
      </c>
      <c r="G7" s="1867" t="s">
        <v>7</v>
      </c>
      <c r="H7" s="1868"/>
      <c r="I7" s="1868"/>
      <c r="J7" s="1869"/>
      <c r="K7" s="1853" t="s">
        <v>534</v>
      </c>
      <c r="L7" s="1855" t="s">
        <v>537</v>
      </c>
      <c r="M7" s="1855" t="s">
        <v>535</v>
      </c>
      <c r="N7" s="1857" t="s">
        <v>536</v>
      </c>
      <c r="O7" s="1859" t="s">
        <v>538</v>
      </c>
      <c r="P7" s="1098"/>
      <c r="T7" s="1100"/>
    </row>
    <row r="8" spans="3:20" ht="80.099999999999994" customHeight="1" thickBot="1" x14ac:dyDescent="0.25">
      <c r="C8" s="1862"/>
      <c r="D8" s="1864"/>
      <c r="E8" s="1854"/>
      <c r="F8" s="1866"/>
      <c r="G8" s="1192" t="s">
        <v>1</v>
      </c>
      <c r="H8" s="1193" t="s">
        <v>2</v>
      </c>
      <c r="I8" s="1193" t="s">
        <v>3</v>
      </c>
      <c r="J8" s="1194" t="s">
        <v>6</v>
      </c>
      <c r="K8" s="1854"/>
      <c r="L8" s="1856"/>
      <c r="M8" s="1856"/>
      <c r="N8" s="1858"/>
      <c r="O8" s="1860"/>
      <c r="P8" s="1101"/>
      <c r="T8" s="1100"/>
    </row>
    <row r="9" spans="3:20" s="1112" customFormat="1" ht="21.95" customHeight="1" x14ac:dyDescent="0.2">
      <c r="C9" s="1114">
        <v>1</v>
      </c>
      <c r="D9" s="1253" t="s">
        <v>11</v>
      </c>
      <c r="E9" s="1104">
        <v>2</v>
      </c>
      <c r="F9" s="1105">
        <v>1</v>
      </c>
      <c r="G9" s="1254">
        <v>210</v>
      </c>
      <c r="H9" s="1255">
        <v>214</v>
      </c>
      <c r="I9" s="1256">
        <v>179</v>
      </c>
      <c r="J9" s="1257">
        <v>220</v>
      </c>
      <c r="K9" s="1122">
        <v>3</v>
      </c>
      <c r="L9" s="992">
        <f t="shared" ref="L9" si="0">SUM(G9:J9)-MIN(G9:J9)</f>
        <v>644</v>
      </c>
      <c r="M9" s="1124">
        <f t="shared" ref="M9:M27" si="1">MAX(G9:J9)</f>
        <v>220</v>
      </c>
      <c r="N9" s="1125">
        <f t="shared" ref="N9:N27" si="2">ROUND(L9/3,1)</f>
        <v>214.7</v>
      </c>
      <c r="O9" s="1111">
        <f t="shared" ref="O9:O27" si="3">L9/10+K9</f>
        <v>67.400000000000006</v>
      </c>
    </row>
    <row r="10" spans="3:20" s="1112" customFormat="1" ht="21.95" customHeight="1" x14ac:dyDescent="0.2">
      <c r="C10" s="1195">
        <v>2</v>
      </c>
      <c r="D10" s="1269" t="s">
        <v>13</v>
      </c>
      <c r="E10" s="1208">
        <v>1</v>
      </c>
      <c r="F10" s="1209">
        <v>2</v>
      </c>
      <c r="G10" s="1210">
        <v>156</v>
      </c>
      <c r="H10" s="1211">
        <v>190</v>
      </c>
      <c r="I10" s="1212">
        <v>211</v>
      </c>
      <c r="J10" s="1213">
        <v>216</v>
      </c>
      <c r="K10" s="1203">
        <v>1</v>
      </c>
      <c r="L10" s="1204">
        <f t="shared" ref="L10:L27" si="4">SUM(G10:J10)-MIN(G10:J10)</f>
        <v>617</v>
      </c>
      <c r="M10" s="1205">
        <f t="shared" si="1"/>
        <v>216</v>
      </c>
      <c r="N10" s="1206">
        <f t="shared" si="2"/>
        <v>205.7</v>
      </c>
      <c r="O10" s="1207">
        <f t="shared" si="3"/>
        <v>62.7</v>
      </c>
    </row>
    <row r="11" spans="3:20" s="1112" customFormat="1" ht="21.95" customHeight="1" x14ac:dyDescent="0.2">
      <c r="C11" s="1114">
        <v>3</v>
      </c>
      <c r="D11" s="1258" t="s">
        <v>481</v>
      </c>
      <c r="E11" s="1104">
        <v>3</v>
      </c>
      <c r="F11" s="1105">
        <v>1</v>
      </c>
      <c r="G11" s="1106">
        <v>165</v>
      </c>
      <c r="H11" s="1107">
        <v>214</v>
      </c>
      <c r="I11" s="1107">
        <v>180</v>
      </c>
      <c r="J11" s="1108">
        <v>219</v>
      </c>
      <c r="K11" s="1122">
        <v>1</v>
      </c>
      <c r="L11" s="1123">
        <f t="shared" si="4"/>
        <v>613</v>
      </c>
      <c r="M11" s="1124">
        <f t="shared" si="1"/>
        <v>219</v>
      </c>
      <c r="N11" s="1125">
        <f t="shared" si="2"/>
        <v>204.3</v>
      </c>
      <c r="O11" s="1111">
        <f t="shared" si="3"/>
        <v>62.3</v>
      </c>
    </row>
    <row r="12" spans="3:20" s="1112" customFormat="1" ht="21.95" customHeight="1" x14ac:dyDescent="0.2">
      <c r="C12" s="1195">
        <v>4</v>
      </c>
      <c r="D12" s="1269" t="s">
        <v>34</v>
      </c>
      <c r="E12" s="1208">
        <v>3</v>
      </c>
      <c r="F12" s="1209">
        <v>2</v>
      </c>
      <c r="G12" s="1210">
        <v>161</v>
      </c>
      <c r="H12" s="1211">
        <v>249</v>
      </c>
      <c r="I12" s="1212">
        <v>173</v>
      </c>
      <c r="J12" s="1213">
        <v>184</v>
      </c>
      <c r="K12" s="1203">
        <v>1</v>
      </c>
      <c r="L12" s="1204">
        <f t="shared" si="4"/>
        <v>606</v>
      </c>
      <c r="M12" s="993">
        <f t="shared" si="1"/>
        <v>249</v>
      </c>
      <c r="N12" s="1206">
        <f t="shared" si="2"/>
        <v>202</v>
      </c>
      <c r="O12" s="1207">
        <f t="shared" si="3"/>
        <v>61.6</v>
      </c>
    </row>
    <row r="13" spans="3:20" s="1112" customFormat="1" ht="21.95" customHeight="1" x14ac:dyDescent="0.2">
      <c r="C13" s="1114">
        <v>5</v>
      </c>
      <c r="D13" s="1258" t="s">
        <v>47</v>
      </c>
      <c r="E13" s="1116">
        <v>1</v>
      </c>
      <c r="F13" s="1117">
        <v>1</v>
      </c>
      <c r="G13" s="1118">
        <v>136</v>
      </c>
      <c r="H13" s="1119">
        <v>248</v>
      </c>
      <c r="I13" s="1119">
        <v>189</v>
      </c>
      <c r="J13" s="1121">
        <v>169</v>
      </c>
      <c r="K13" s="1122">
        <v>1</v>
      </c>
      <c r="L13" s="1123">
        <f t="shared" ref="L13:L20" si="5">SUM(G13:J13)-MIN(G13:J13)</f>
        <v>606</v>
      </c>
      <c r="M13" s="1124">
        <f t="shared" ref="M13:M20" si="6">MAX(G13:J13)</f>
        <v>248</v>
      </c>
      <c r="N13" s="1125">
        <f t="shared" ref="N13:N20" si="7">ROUND(L13/3,1)</f>
        <v>202</v>
      </c>
      <c r="O13" s="1111">
        <f t="shared" ref="O13:O20" si="8">L13/10+K13</f>
        <v>61.6</v>
      </c>
    </row>
    <row r="14" spans="3:20" s="1112" customFormat="1" ht="21.95" customHeight="1" x14ac:dyDescent="0.2">
      <c r="C14" s="1195">
        <v>6</v>
      </c>
      <c r="D14" s="1269" t="s">
        <v>41</v>
      </c>
      <c r="E14" s="1208">
        <v>2</v>
      </c>
      <c r="F14" s="1209">
        <v>2</v>
      </c>
      <c r="G14" s="1210">
        <v>194</v>
      </c>
      <c r="H14" s="1211">
        <v>188</v>
      </c>
      <c r="I14" s="1211">
        <v>202</v>
      </c>
      <c r="J14" s="1213">
        <v>179</v>
      </c>
      <c r="K14" s="1203"/>
      <c r="L14" s="1204">
        <f t="shared" si="5"/>
        <v>584</v>
      </c>
      <c r="M14" s="1205">
        <f t="shared" si="6"/>
        <v>202</v>
      </c>
      <c r="N14" s="1206">
        <f t="shared" si="7"/>
        <v>194.7</v>
      </c>
      <c r="O14" s="1207">
        <f t="shared" si="8"/>
        <v>58.4</v>
      </c>
    </row>
    <row r="15" spans="3:20" s="1112" customFormat="1" ht="21.95" customHeight="1" x14ac:dyDescent="0.2">
      <c r="C15" s="1114">
        <v>7</v>
      </c>
      <c r="D15" s="1258" t="s">
        <v>25</v>
      </c>
      <c r="E15" s="1104">
        <v>5</v>
      </c>
      <c r="F15" s="1105">
        <v>2</v>
      </c>
      <c r="G15" s="1106">
        <v>202</v>
      </c>
      <c r="H15" s="1107">
        <v>183</v>
      </c>
      <c r="I15" s="1107">
        <v>153</v>
      </c>
      <c r="J15" s="1108">
        <v>159</v>
      </c>
      <c r="K15" s="1122"/>
      <c r="L15" s="1123">
        <f t="shared" si="5"/>
        <v>544</v>
      </c>
      <c r="M15" s="1124">
        <f t="shared" si="6"/>
        <v>202</v>
      </c>
      <c r="N15" s="1125">
        <f t="shared" si="7"/>
        <v>181.3</v>
      </c>
      <c r="O15" s="1111">
        <f t="shared" si="8"/>
        <v>54.4</v>
      </c>
    </row>
    <row r="16" spans="3:20" s="1112" customFormat="1" ht="21.95" customHeight="1" x14ac:dyDescent="0.2">
      <c r="C16" s="1195">
        <v>8</v>
      </c>
      <c r="D16" s="1269" t="s">
        <v>51</v>
      </c>
      <c r="E16" s="1197">
        <v>4</v>
      </c>
      <c r="F16" s="1198">
        <v>1</v>
      </c>
      <c r="G16" s="1199">
        <v>211</v>
      </c>
      <c r="H16" s="1200">
        <v>158</v>
      </c>
      <c r="I16" s="1200">
        <v>166</v>
      </c>
      <c r="J16" s="1202">
        <v>157</v>
      </c>
      <c r="K16" s="1203"/>
      <c r="L16" s="1204">
        <f t="shared" si="5"/>
        <v>535</v>
      </c>
      <c r="M16" s="1205">
        <f t="shared" si="6"/>
        <v>211</v>
      </c>
      <c r="N16" s="1206">
        <f t="shared" si="7"/>
        <v>178.3</v>
      </c>
      <c r="O16" s="1207">
        <f t="shared" si="8"/>
        <v>53.5</v>
      </c>
    </row>
    <row r="17" spans="3:25" s="1112" customFormat="1" ht="21.95" customHeight="1" x14ac:dyDescent="0.2">
      <c r="C17" s="1114">
        <v>9</v>
      </c>
      <c r="D17" s="1259" t="s">
        <v>472</v>
      </c>
      <c r="E17" s="1104">
        <v>6</v>
      </c>
      <c r="F17" s="1105">
        <v>1</v>
      </c>
      <c r="G17" s="1106">
        <v>167</v>
      </c>
      <c r="H17" s="1107">
        <v>179</v>
      </c>
      <c r="I17" s="1126">
        <v>147</v>
      </c>
      <c r="J17" s="1108">
        <v>188</v>
      </c>
      <c r="K17" s="1122"/>
      <c r="L17" s="1123">
        <f t="shared" si="5"/>
        <v>534</v>
      </c>
      <c r="M17" s="1124">
        <f t="shared" si="6"/>
        <v>188</v>
      </c>
      <c r="N17" s="1125">
        <f t="shared" si="7"/>
        <v>178</v>
      </c>
      <c r="O17" s="1111">
        <f t="shared" si="8"/>
        <v>53.4</v>
      </c>
    </row>
    <row r="18" spans="3:25" s="1112" customFormat="1" ht="21.95" customHeight="1" x14ac:dyDescent="0.2">
      <c r="C18" s="1195">
        <v>10</v>
      </c>
      <c r="D18" s="1271" t="s">
        <v>477</v>
      </c>
      <c r="E18" s="1208">
        <v>6</v>
      </c>
      <c r="F18" s="1209">
        <v>2</v>
      </c>
      <c r="G18" s="1210">
        <v>160</v>
      </c>
      <c r="H18" s="1211">
        <v>106</v>
      </c>
      <c r="I18" s="1211">
        <v>222</v>
      </c>
      <c r="J18" s="1213">
        <v>137</v>
      </c>
      <c r="K18" s="1203"/>
      <c r="L18" s="1204">
        <f t="shared" si="5"/>
        <v>519</v>
      </c>
      <c r="M18" s="1205">
        <f t="shared" si="6"/>
        <v>222</v>
      </c>
      <c r="N18" s="1206">
        <f t="shared" si="7"/>
        <v>173</v>
      </c>
      <c r="O18" s="1207">
        <f t="shared" si="8"/>
        <v>51.9</v>
      </c>
    </row>
    <row r="19" spans="3:25" s="1112" customFormat="1" ht="21.95" customHeight="1" x14ac:dyDescent="0.2">
      <c r="C19" s="1114">
        <v>11</v>
      </c>
      <c r="D19" s="1258" t="s">
        <v>68</v>
      </c>
      <c r="E19" s="1104">
        <v>1</v>
      </c>
      <c r="F19" s="1105">
        <v>1</v>
      </c>
      <c r="G19" s="1106">
        <v>152</v>
      </c>
      <c r="H19" s="1107">
        <v>160</v>
      </c>
      <c r="I19" s="1126">
        <v>145</v>
      </c>
      <c r="J19" s="1108">
        <v>202</v>
      </c>
      <c r="K19" s="1122"/>
      <c r="L19" s="1123">
        <f t="shared" si="5"/>
        <v>514</v>
      </c>
      <c r="M19" s="1124">
        <f t="shared" si="6"/>
        <v>202</v>
      </c>
      <c r="N19" s="1125">
        <f t="shared" si="7"/>
        <v>171.3</v>
      </c>
      <c r="O19" s="1111">
        <f t="shared" si="8"/>
        <v>51.4</v>
      </c>
    </row>
    <row r="20" spans="3:25" s="1112" customFormat="1" ht="21.95" customHeight="1" x14ac:dyDescent="0.2">
      <c r="C20" s="1195">
        <v>12</v>
      </c>
      <c r="D20" s="1269" t="s">
        <v>67</v>
      </c>
      <c r="E20" s="1208">
        <v>6</v>
      </c>
      <c r="F20" s="1209">
        <v>1</v>
      </c>
      <c r="G20" s="1210">
        <v>167</v>
      </c>
      <c r="H20" s="1211">
        <v>124</v>
      </c>
      <c r="I20" s="1211">
        <v>149</v>
      </c>
      <c r="J20" s="1213">
        <v>197</v>
      </c>
      <c r="K20" s="1203"/>
      <c r="L20" s="1204">
        <f t="shared" si="5"/>
        <v>513</v>
      </c>
      <c r="M20" s="1205">
        <f t="shared" si="6"/>
        <v>197</v>
      </c>
      <c r="N20" s="1206">
        <f t="shared" si="7"/>
        <v>171</v>
      </c>
      <c r="O20" s="1207">
        <f t="shared" si="8"/>
        <v>51.3</v>
      </c>
    </row>
    <row r="21" spans="3:25" s="1112" customFormat="1" ht="21.95" customHeight="1" x14ac:dyDescent="0.2">
      <c r="C21" s="1114">
        <v>13</v>
      </c>
      <c r="D21" s="1258" t="s">
        <v>196</v>
      </c>
      <c r="E21" s="1104">
        <v>3</v>
      </c>
      <c r="F21" s="1105">
        <v>2</v>
      </c>
      <c r="G21" s="1106">
        <v>171</v>
      </c>
      <c r="H21" s="1107">
        <v>154</v>
      </c>
      <c r="I21" s="1107">
        <v>140</v>
      </c>
      <c r="J21" s="1108">
        <v>161</v>
      </c>
      <c r="K21" s="1122"/>
      <c r="L21" s="1123">
        <f t="shared" ref="L21" si="9">SUM(G21:J21)-MIN(G21:J21)</f>
        <v>486</v>
      </c>
      <c r="M21" s="1124">
        <f t="shared" ref="M21" si="10">MAX(G21:J21)</f>
        <v>171</v>
      </c>
      <c r="N21" s="1125">
        <f t="shared" ref="N21" si="11">ROUND(L21/3,1)</f>
        <v>162</v>
      </c>
      <c r="O21" s="1111">
        <f t="shared" ref="O21" si="12">L21/10+K21</f>
        <v>48.6</v>
      </c>
    </row>
    <row r="22" spans="3:25" s="1112" customFormat="1" ht="21.95" customHeight="1" x14ac:dyDescent="0.2">
      <c r="C22" s="1195">
        <v>14</v>
      </c>
      <c r="D22" s="1269" t="s">
        <v>478</v>
      </c>
      <c r="E22" s="1208">
        <v>6</v>
      </c>
      <c r="F22" s="1209">
        <v>2</v>
      </c>
      <c r="G22" s="1210">
        <v>165</v>
      </c>
      <c r="H22" s="1211">
        <v>154</v>
      </c>
      <c r="I22" s="1211">
        <v>136</v>
      </c>
      <c r="J22" s="1213">
        <v>161</v>
      </c>
      <c r="K22" s="1203"/>
      <c r="L22" s="1204">
        <f>SUM(G22:J22)-MIN(G22:J22)</f>
        <v>480</v>
      </c>
      <c r="M22" s="1205">
        <f>MAX(G22:J22)</f>
        <v>165</v>
      </c>
      <c r="N22" s="1206">
        <f>ROUND(L22/3,1)</f>
        <v>160</v>
      </c>
      <c r="O22" s="1207">
        <f>L22/10+K22</f>
        <v>48</v>
      </c>
    </row>
    <row r="23" spans="3:25" s="1112" customFormat="1" ht="21.95" customHeight="1" x14ac:dyDescent="0.2">
      <c r="C23" s="1114">
        <v>15</v>
      </c>
      <c r="D23" s="1258" t="s">
        <v>122</v>
      </c>
      <c r="E23" s="1104">
        <v>4</v>
      </c>
      <c r="F23" s="1105">
        <v>2</v>
      </c>
      <c r="G23" s="1106">
        <v>113</v>
      </c>
      <c r="H23" s="1107">
        <v>164</v>
      </c>
      <c r="I23" s="1107">
        <v>148</v>
      </c>
      <c r="J23" s="1108">
        <v>155</v>
      </c>
      <c r="K23" s="1122"/>
      <c r="L23" s="1123">
        <f t="shared" ref="L23" si="13">SUM(G23:J23)-MIN(G23:J23)</f>
        <v>467</v>
      </c>
      <c r="M23" s="1124">
        <f t="shared" ref="M23" si="14">MAX(G23:J23)</f>
        <v>164</v>
      </c>
      <c r="N23" s="1125">
        <f t="shared" ref="N23" si="15">ROUND(L23/3,1)</f>
        <v>155.69999999999999</v>
      </c>
      <c r="O23" s="1111">
        <f t="shared" ref="O23" si="16">L23/10+K23</f>
        <v>46.7</v>
      </c>
    </row>
    <row r="24" spans="3:25" s="1112" customFormat="1" ht="21.95" customHeight="1" x14ac:dyDescent="0.2">
      <c r="C24" s="1195">
        <v>16</v>
      </c>
      <c r="D24" s="1269" t="s">
        <v>136</v>
      </c>
      <c r="E24" s="1208">
        <v>5</v>
      </c>
      <c r="F24" s="1209">
        <v>1</v>
      </c>
      <c r="G24" s="1210">
        <v>142</v>
      </c>
      <c r="H24" s="1211">
        <v>144</v>
      </c>
      <c r="I24" s="1211">
        <v>174</v>
      </c>
      <c r="J24" s="1213">
        <v>135</v>
      </c>
      <c r="K24" s="1203"/>
      <c r="L24" s="1204">
        <f>SUM(G24:J24)-MIN(G24:J24)</f>
        <v>460</v>
      </c>
      <c r="M24" s="1205">
        <f>MAX(G24:J24)</f>
        <v>174</v>
      </c>
      <c r="N24" s="1206">
        <f>ROUND(L24/3,1)</f>
        <v>153.30000000000001</v>
      </c>
      <c r="O24" s="1207">
        <f>L24/10+K24</f>
        <v>46</v>
      </c>
    </row>
    <row r="25" spans="3:25" s="1112" customFormat="1" ht="21.95" customHeight="1" x14ac:dyDescent="0.2">
      <c r="C25" s="1114">
        <v>17</v>
      </c>
      <c r="D25" s="1258" t="s">
        <v>137</v>
      </c>
      <c r="E25" s="1104">
        <v>4</v>
      </c>
      <c r="F25" s="1105">
        <v>1</v>
      </c>
      <c r="G25" s="1106">
        <v>156</v>
      </c>
      <c r="H25" s="1107">
        <v>147</v>
      </c>
      <c r="I25" s="1107">
        <v>156</v>
      </c>
      <c r="J25" s="1108">
        <v>136</v>
      </c>
      <c r="K25" s="1122"/>
      <c r="L25" s="1123">
        <f>SUM(G25:J25)-MIN(G25:J25)</f>
        <v>459</v>
      </c>
      <c r="M25" s="1124">
        <f>MAX(G25:J25)</f>
        <v>156</v>
      </c>
      <c r="N25" s="1125">
        <f>ROUND(L25/3,1)</f>
        <v>153</v>
      </c>
      <c r="O25" s="1111">
        <f>L25/10+K25</f>
        <v>45.9</v>
      </c>
    </row>
    <row r="26" spans="3:25" s="1112" customFormat="1" ht="21.95" customHeight="1" x14ac:dyDescent="0.2">
      <c r="C26" s="1195">
        <v>18</v>
      </c>
      <c r="D26" s="1269" t="s">
        <v>65</v>
      </c>
      <c r="E26" s="1208">
        <v>2</v>
      </c>
      <c r="F26" s="1209">
        <v>1</v>
      </c>
      <c r="G26" s="1210">
        <v>154</v>
      </c>
      <c r="H26" s="1211">
        <v>151</v>
      </c>
      <c r="I26" s="1211">
        <v>117</v>
      </c>
      <c r="J26" s="1213">
        <v>124</v>
      </c>
      <c r="K26" s="1203"/>
      <c r="L26" s="1204">
        <f t="shared" si="4"/>
        <v>429</v>
      </c>
      <c r="M26" s="1205">
        <f t="shared" si="1"/>
        <v>154</v>
      </c>
      <c r="N26" s="1206">
        <f t="shared" si="2"/>
        <v>143</v>
      </c>
      <c r="O26" s="1207">
        <f t="shared" si="3"/>
        <v>42.9</v>
      </c>
    </row>
    <row r="27" spans="3:25" s="1112" customFormat="1" ht="21.95" customHeight="1" thickBot="1" x14ac:dyDescent="0.25">
      <c r="C27" s="1128">
        <v>19</v>
      </c>
      <c r="D27" s="1267" t="s">
        <v>486</v>
      </c>
      <c r="E27" s="1129">
        <v>5</v>
      </c>
      <c r="F27" s="1130">
        <v>1</v>
      </c>
      <c r="G27" s="1131">
        <v>97</v>
      </c>
      <c r="H27" s="1132">
        <v>125</v>
      </c>
      <c r="I27" s="1268">
        <v>99</v>
      </c>
      <c r="J27" s="1133">
        <v>105</v>
      </c>
      <c r="K27" s="1134"/>
      <c r="L27" s="1135">
        <f t="shared" si="4"/>
        <v>329</v>
      </c>
      <c r="M27" s="1134">
        <f t="shared" si="1"/>
        <v>125</v>
      </c>
      <c r="N27" s="1136">
        <f t="shared" si="2"/>
        <v>109.7</v>
      </c>
      <c r="O27" s="1137">
        <f t="shared" si="3"/>
        <v>32.9</v>
      </c>
    </row>
    <row r="28" spans="3:25" ht="12" customHeight="1" x14ac:dyDescent="0.25">
      <c r="C28" s="1138"/>
      <c r="D28" s="1138"/>
      <c r="E28" s="1138"/>
      <c r="F28" s="1138"/>
      <c r="G28" s="1138"/>
      <c r="H28" s="1138"/>
      <c r="I28" s="1138"/>
      <c r="J28" s="1138"/>
      <c r="K28" s="1138"/>
      <c r="L28" s="1138"/>
      <c r="M28" s="1138"/>
      <c r="N28" s="1138"/>
      <c r="O28" s="1138"/>
      <c r="P28" s="1138"/>
      <c r="T28" s="1100"/>
      <c r="W28" s="1100"/>
      <c r="X28" s="1100"/>
      <c r="Y28" s="1100"/>
    </row>
    <row r="29" spans="3:25" ht="18" x14ac:dyDescent="0.2">
      <c r="C29" s="1139"/>
      <c r="D29" s="1140" t="s">
        <v>11</v>
      </c>
      <c r="E29" s="1141" t="s">
        <v>37</v>
      </c>
      <c r="F29" s="1848" t="s">
        <v>561</v>
      </c>
      <c r="G29" s="1848"/>
      <c r="H29" s="1849" t="s">
        <v>60</v>
      </c>
      <c r="I29" s="1849"/>
      <c r="J29" s="1849"/>
      <c r="K29" s="1849"/>
      <c r="L29" s="1849"/>
      <c r="M29" s="1142"/>
      <c r="N29" s="1139"/>
      <c r="O29" s="1139"/>
    </row>
    <row r="30" spans="3:25" ht="18" x14ac:dyDescent="0.2">
      <c r="C30" s="1143"/>
      <c r="D30" s="1144" t="s">
        <v>34</v>
      </c>
      <c r="E30" s="1145" t="s">
        <v>37</v>
      </c>
      <c r="F30" s="1848" t="s">
        <v>562</v>
      </c>
      <c r="G30" s="1848"/>
      <c r="H30" s="1850" t="s">
        <v>475</v>
      </c>
      <c r="I30" s="1850"/>
      <c r="J30" s="1850"/>
      <c r="K30" s="1850"/>
      <c r="L30" s="1850"/>
      <c r="M30" s="1146"/>
      <c r="N30" s="1143"/>
      <c r="O30" s="1143"/>
    </row>
    <row r="31" spans="3:25" ht="18" x14ac:dyDescent="0.25">
      <c r="C31" s="1138"/>
      <c r="D31" s="1138"/>
      <c r="E31" s="1138"/>
      <c r="F31" s="1138"/>
      <c r="G31" s="1138"/>
      <c r="H31" s="1138"/>
      <c r="I31" s="1138"/>
      <c r="J31" s="1138"/>
      <c r="K31" s="1138"/>
      <c r="L31" s="1138"/>
      <c r="M31" s="1138"/>
      <c r="N31" s="1138"/>
      <c r="O31" s="1138"/>
    </row>
    <row r="32" spans="3:25" ht="18" x14ac:dyDescent="0.25">
      <c r="C32" s="1138"/>
      <c r="D32" s="1138"/>
      <c r="E32" s="1138"/>
      <c r="F32" s="1138"/>
      <c r="G32" s="1138"/>
      <c r="H32" s="1138"/>
      <c r="I32" s="1138"/>
      <c r="J32" s="1138"/>
      <c r="K32" s="1138"/>
      <c r="L32" s="1138"/>
      <c r="M32" s="1138"/>
      <c r="N32" s="1138"/>
      <c r="O32" s="1138"/>
    </row>
    <row r="33" spans="3:20" ht="18.75" customHeight="1" thickBot="1" x14ac:dyDescent="0.3">
      <c r="C33" s="1851" t="s">
        <v>532</v>
      </c>
      <c r="D33" s="1851"/>
      <c r="E33" s="1138"/>
      <c r="F33" s="1138"/>
      <c r="G33" s="1138"/>
      <c r="H33" s="1138"/>
      <c r="I33" s="1138"/>
      <c r="J33" s="1138"/>
      <c r="K33" s="1138"/>
      <c r="L33" s="1138"/>
      <c r="M33" s="1138"/>
      <c r="N33" s="1138"/>
      <c r="O33" s="1138"/>
      <c r="P33" s="1138"/>
      <c r="R33" s="1100"/>
    </row>
    <row r="34" spans="3:20" ht="19.5" customHeight="1" x14ac:dyDescent="0.2">
      <c r="C34" s="1861" t="s">
        <v>5</v>
      </c>
      <c r="D34" s="1863" t="s">
        <v>479</v>
      </c>
      <c r="E34" s="1853" t="s">
        <v>560</v>
      </c>
      <c r="F34" s="1865" t="s">
        <v>559</v>
      </c>
      <c r="G34" s="1867" t="s">
        <v>7</v>
      </c>
      <c r="H34" s="1868"/>
      <c r="I34" s="1868"/>
      <c r="J34" s="1869"/>
      <c r="K34" s="1853" t="s">
        <v>534</v>
      </c>
      <c r="L34" s="1855" t="s">
        <v>537</v>
      </c>
      <c r="M34" s="1855" t="s">
        <v>535</v>
      </c>
      <c r="N34" s="1857" t="s">
        <v>536</v>
      </c>
      <c r="O34" s="1859" t="s">
        <v>538</v>
      </c>
      <c r="P34" s="1098"/>
      <c r="T34" s="1100"/>
    </row>
    <row r="35" spans="3:20" ht="80.099999999999994" customHeight="1" thickBot="1" x14ac:dyDescent="0.25">
      <c r="C35" s="1862"/>
      <c r="D35" s="1864"/>
      <c r="E35" s="1854"/>
      <c r="F35" s="1866"/>
      <c r="G35" s="1192" t="s">
        <v>1</v>
      </c>
      <c r="H35" s="1193" t="s">
        <v>2</v>
      </c>
      <c r="I35" s="1193" t="s">
        <v>3</v>
      </c>
      <c r="J35" s="1194" t="s">
        <v>6</v>
      </c>
      <c r="K35" s="1854"/>
      <c r="L35" s="1856"/>
      <c r="M35" s="1856"/>
      <c r="N35" s="1858"/>
      <c r="O35" s="1860"/>
      <c r="P35" s="1101"/>
      <c r="T35" s="1100"/>
    </row>
    <row r="36" spans="3:20" s="1112" customFormat="1" ht="21.95" customHeight="1" x14ac:dyDescent="0.2">
      <c r="C36" s="1150">
        <v>1</v>
      </c>
      <c r="D36" s="1151" t="s">
        <v>50</v>
      </c>
      <c r="E36" s="1152">
        <v>3</v>
      </c>
      <c r="F36" s="1153">
        <v>1</v>
      </c>
      <c r="G36" s="1154">
        <v>202</v>
      </c>
      <c r="H36" s="1155">
        <v>152</v>
      </c>
      <c r="I36" s="1155">
        <v>153</v>
      </c>
      <c r="J36" s="1156">
        <v>173</v>
      </c>
      <c r="K36" s="1157">
        <v>2</v>
      </c>
      <c r="L36" s="1085">
        <f>SUM(G36:J36)-MIN(G36:J36)</f>
        <v>528</v>
      </c>
      <c r="M36" s="1086">
        <f>MAX(G36:J36)</f>
        <v>202</v>
      </c>
      <c r="N36" s="1160">
        <f>(SUM(G36:J36)-MIN(G36:J36))/3</f>
        <v>176</v>
      </c>
      <c r="O36" s="1161">
        <f>L36/10+K36</f>
        <v>54.8</v>
      </c>
    </row>
    <row r="37" spans="3:20" s="1112" customFormat="1" ht="21.95" customHeight="1" x14ac:dyDescent="0.2">
      <c r="C37" s="1226">
        <v>2</v>
      </c>
      <c r="D37" s="1227" t="s">
        <v>46</v>
      </c>
      <c r="E37" s="1228">
        <v>6</v>
      </c>
      <c r="F37" s="1229">
        <v>1</v>
      </c>
      <c r="G37" s="1230">
        <v>159</v>
      </c>
      <c r="H37" s="1231">
        <v>159</v>
      </c>
      <c r="I37" s="1231">
        <v>195</v>
      </c>
      <c r="J37" s="1232">
        <v>117</v>
      </c>
      <c r="K37" s="1233"/>
      <c r="L37" s="1234">
        <f t="shared" ref="L37:L50" si="17">SUM(G37:J37)-MIN(G37:J37)</f>
        <v>513</v>
      </c>
      <c r="M37" s="1235">
        <f t="shared" ref="M37:M39" si="18">MAX(G37:J37)</f>
        <v>195</v>
      </c>
      <c r="N37" s="1236">
        <f t="shared" ref="N37:N39" si="19">(SUM(G37:J37)-MIN(G37:J37))/3</f>
        <v>171</v>
      </c>
      <c r="O37" s="1237">
        <f t="shared" ref="O37:O39" si="20">L37/10+K37</f>
        <v>51.3</v>
      </c>
    </row>
    <row r="38" spans="3:20" s="1112" customFormat="1" ht="21.95" customHeight="1" x14ac:dyDescent="0.2">
      <c r="C38" s="1150">
        <v>3</v>
      </c>
      <c r="D38" s="1162" t="s">
        <v>44</v>
      </c>
      <c r="E38" s="1152">
        <v>4</v>
      </c>
      <c r="F38" s="1153">
        <v>2</v>
      </c>
      <c r="G38" s="1163">
        <v>186</v>
      </c>
      <c r="H38" s="1164">
        <v>190</v>
      </c>
      <c r="I38" s="1164">
        <v>131</v>
      </c>
      <c r="J38" s="1165">
        <v>127</v>
      </c>
      <c r="K38" s="1157"/>
      <c r="L38" s="1158">
        <f t="shared" si="17"/>
        <v>507</v>
      </c>
      <c r="M38" s="1159">
        <f t="shared" si="18"/>
        <v>190</v>
      </c>
      <c r="N38" s="1160">
        <f t="shared" si="19"/>
        <v>169</v>
      </c>
      <c r="O38" s="1161">
        <f t="shared" si="20"/>
        <v>50.7</v>
      </c>
    </row>
    <row r="39" spans="3:20" s="1112" customFormat="1" ht="21.95" customHeight="1" x14ac:dyDescent="0.2">
      <c r="C39" s="1226">
        <v>4</v>
      </c>
      <c r="D39" s="1227" t="s">
        <v>473</v>
      </c>
      <c r="E39" s="1228">
        <v>2</v>
      </c>
      <c r="F39" s="1229">
        <v>2</v>
      </c>
      <c r="G39" s="1230">
        <v>166</v>
      </c>
      <c r="H39" s="1231">
        <v>156</v>
      </c>
      <c r="I39" s="1231">
        <v>181</v>
      </c>
      <c r="J39" s="1232">
        <v>152</v>
      </c>
      <c r="K39" s="1233"/>
      <c r="L39" s="1234">
        <f t="shared" si="17"/>
        <v>503</v>
      </c>
      <c r="M39" s="1235">
        <f t="shared" si="18"/>
        <v>181</v>
      </c>
      <c r="N39" s="1236">
        <f t="shared" si="19"/>
        <v>167.66666666666666</v>
      </c>
      <c r="O39" s="1237">
        <f t="shared" si="20"/>
        <v>50.3</v>
      </c>
    </row>
    <row r="40" spans="3:20" s="1112" customFormat="1" ht="21.95" customHeight="1" x14ac:dyDescent="0.2">
      <c r="C40" s="1150">
        <v>5</v>
      </c>
      <c r="D40" s="1162" t="s">
        <v>489</v>
      </c>
      <c r="E40" s="1152">
        <v>2</v>
      </c>
      <c r="F40" s="1153">
        <v>1</v>
      </c>
      <c r="G40" s="1163">
        <v>186</v>
      </c>
      <c r="H40" s="1164">
        <v>148</v>
      </c>
      <c r="I40" s="1164">
        <v>166</v>
      </c>
      <c r="J40" s="1165">
        <v>141</v>
      </c>
      <c r="K40" s="1157"/>
      <c r="L40" s="1158">
        <f t="shared" si="17"/>
        <v>500</v>
      </c>
      <c r="M40" s="1159">
        <f>MAX(G40:J40)</f>
        <v>186</v>
      </c>
      <c r="N40" s="1160">
        <f>(SUM(G40:J40)-MIN(G40:J40))/3</f>
        <v>166.66666666666666</v>
      </c>
      <c r="O40" s="1161">
        <f>L40/10+K40</f>
        <v>50</v>
      </c>
    </row>
    <row r="41" spans="3:20" s="1112" customFormat="1" ht="21.95" customHeight="1" x14ac:dyDescent="0.2">
      <c r="C41" s="1226">
        <v>6</v>
      </c>
      <c r="D41" s="1227" t="s">
        <v>10</v>
      </c>
      <c r="E41" s="1228">
        <v>5</v>
      </c>
      <c r="F41" s="1229">
        <v>2</v>
      </c>
      <c r="G41" s="1230">
        <v>183</v>
      </c>
      <c r="H41" s="1231">
        <v>178</v>
      </c>
      <c r="I41" s="1231">
        <v>124</v>
      </c>
      <c r="J41" s="1232">
        <v>116</v>
      </c>
      <c r="K41" s="1233"/>
      <c r="L41" s="1234">
        <f t="shared" si="17"/>
        <v>485</v>
      </c>
      <c r="M41" s="1235">
        <f>MAX(G41:J41)</f>
        <v>183</v>
      </c>
      <c r="N41" s="1236">
        <f>(SUM(G41:J41)-MIN(G41:J41))/3</f>
        <v>161.66666666666666</v>
      </c>
      <c r="O41" s="1237">
        <f>L41/10+K41</f>
        <v>48.5</v>
      </c>
    </row>
    <row r="42" spans="3:20" s="1112" customFormat="1" ht="21.95" customHeight="1" x14ac:dyDescent="0.2">
      <c r="C42" s="1150">
        <v>7</v>
      </c>
      <c r="D42" s="1162" t="s">
        <v>14</v>
      </c>
      <c r="E42" s="1152">
        <v>5</v>
      </c>
      <c r="F42" s="1153">
        <v>1</v>
      </c>
      <c r="G42" s="1163">
        <v>127</v>
      </c>
      <c r="H42" s="1164">
        <v>174</v>
      </c>
      <c r="I42" s="1164">
        <v>163</v>
      </c>
      <c r="J42" s="1165">
        <v>145</v>
      </c>
      <c r="K42" s="1157"/>
      <c r="L42" s="1158">
        <f t="shared" si="17"/>
        <v>482</v>
      </c>
      <c r="M42" s="1159">
        <f t="shared" ref="M42" si="21">MAX(G42:J42)</f>
        <v>174</v>
      </c>
      <c r="N42" s="1160">
        <f t="shared" ref="N42" si="22">(SUM(G42:J42)-MIN(G42:J42))/3</f>
        <v>160.66666666666666</v>
      </c>
      <c r="O42" s="1161">
        <f t="shared" ref="O42" si="23">L42/10+K42</f>
        <v>48.2</v>
      </c>
    </row>
    <row r="43" spans="3:20" s="1112" customFormat="1" ht="21.95" customHeight="1" x14ac:dyDescent="0.2">
      <c r="C43" s="1226">
        <v>8</v>
      </c>
      <c r="D43" s="1227" t="s">
        <v>8</v>
      </c>
      <c r="E43" s="1228">
        <v>5</v>
      </c>
      <c r="F43" s="1229">
        <v>2</v>
      </c>
      <c r="G43" s="1230">
        <v>156</v>
      </c>
      <c r="H43" s="1231">
        <v>136</v>
      </c>
      <c r="I43" s="1231">
        <v>124</v>
      </c>
      <c r="J43" s="1232">
        <v>185</v>
      </c>
      <c r="K43" s="1233"/>
      <c r="L43" s="1234">
        <f t="shared" si="17"/>
        <v>477</v>
      </c>
      <c r="M43" s="1235">
        <f t="shared" ref="M43:M50" si="24">MAX(G43:J43)</f>
        <v>185</v>
      </c>
      <c r="N43" s="1236">
        <f t="shared" ref="N43:N50" si="25">(SUM(G43:J43)-MIN(G43:J43))/3</f>
        <v>159</v>
      </c>
      <c r="O43" s="1237">
        <f t="shared" ref="O43:O50" si="26">L43/10+K43</f>
        <v>47.7</v>
      </c>
    </row>
    <row r="44" spans="3:20" s="1112" customFormat="1" ht="21.95" customHeight="1" x14ac:dyDescent="0.2">
      <c r="C44" s="1150">
        <v>9</v>
      </c>
      <c r="D44" s="1162" t="s">
        <v>9</v>
      </c>
      <c r="E44" s="1152">
        <v>3</v>
      </c>
      <c r="F44" s="1153">
        <v>1</v>
      </c>
      <c r="G44" s="1163">
        <v>132</v>
      </c>
      <c r="H44" s="1164">
        <v>140</v>
      </c>
      <c r="I44" s="1164">
        <v>149</v>
      </c>
      <c r="J44" s="1165">
        <v>151</v>
      </c>
      <c r="K44" s="1157"/>
      <c r="L44" s="1158">
        <f t="shared" si="17"/>
        <v>440</v>
      </c>
      <c r="M44" s="1159">
        <f t="shared" ref="M44" si="27">MAX(G44:J44)</f>
        <v>151</v>
      </c>
      <c r="N44" s="1160">
        <f t="shared" ref="N44" si="28">(SUM(G44:J44)-MIN(G44:J44))/3</f>
        <v>146.66666666666666</v>
      </c>
      <c r="O44" s="1161">
        <f t="shared" ref="O44" si="29">L44/10+K44</f>
        <v>44</v>
      </c>
    </row>
    <row r="45" spans="3:20" s="1112" customFormat="1" ht="21.95" customHeight="1" x14ac:dyDescent="0.2">
      <c r="C45" s="1226">
        <v>10</v>
      </c>
      <c r="D45" s="1227" t="s">
        <v>490</v>
      </c>
      <c r="E45" s="1228">
        <v>2</v>
      </c>
      <c r="F45" s="1229">
        <v>2</v>
      </c>
      <c r="G45" s="1230">
        <v>135</v>
      </c>
      <c r="H45" s="1231">
        <v>154</v>
      </c>
      <c r="I45" s="1231">
        <v>129</v>
      </c>
      <c r="J45" s="1232">
        <v>150</v>
      </c>
      <c r="K45" s="1233"/>
      <c r="L45" s="1234">
        <f t="shared" si="17"/>
        <v>439</v>
      </c>
      <c r="M45" s="1235">
        <f t="shared" si="24"/>
        <v>154</v>
      </c>
      <c r="N45" s="1236">
        <f t="shared" si="25"/>
        <v>146.33333333333334</v>
      </c>
      <c r="O45" s="1237">
        <f t="shared" si="26"/>
        <v>43.9</v>
      </c>
    </row>
    <row r="46" spans="3:20" s="1112" customFormat="1" ht="21.95" customHeight="1" x14ac:dyDescent="0.2">
      <c r="C46" s="1150">
        <v>11</v>
      </c>
      <c r="D46" s="1162" t="s">
        <v>474</v>
      </c>
      <c r="E46" s="1152">
        <v>3</v>
      </c>
      <c r="F46" s="1153">
        <v>2</v>
      </c>
      <c r="G46" s="1163">
        <v>96</v>
      </c>
      <c r="H46" s="1164">
        <v>150</v>
      </c>
      <c r="I46" s="1164">
        <v>160</v>
      </c>
      <c r="J46" s="1165">
        <v>120</v>
      </c>
      <c r="K46" s="1157"/>
      <c r="L46" s="1158">
        <f t="shared" si="17"/>
        <v>430</v>
      </c>
      <c r="M46" s="1159">
        <f t="shared" si="24"/>
        <v>160</v>
      </c>
      <c r="N46" s="1160">
        <f t="shared" si="25"/>
        <v>143.33333333333334</v>
      </c>
      <c r="O46" s="1161">
        <f t="shared" si="26"/>
        <v>43</v>
      </c>
    </row>
    <row r="47" spans="3:20" s="1112" customFormat="1" ht="21.95" customHeight="1" x14ac:dyDescent="0.2">
      <c r="C47" s="1226">
        <v>12</v>
      </c>
      <c r="D47" s="1227" t="s">
        <v>491</v>
      </c>
      <c r="E47" s="1228">
        <v>1</v>
      </c>
      <c r="F47" s="1229">
        <v>2</v>
      </c>
      <c r="G47" s="1230">
        <v>163</v>
      </c>
      <c r="H47" s="1231">
        <v>139</v>
      </c>
      <c r="I47" s="1231">
        <v>118</v>
      </c>
      <c r="J47" s="1232">
        <v>108</v>
      </c>
      <c r="K47" s="1233"/>
      <c r="L47" s="1234">
        <f t="shared" si="17"/>
        <v>420</v>
      </c>
      <c r="M47" s="1235">
        <f>MAX(G47:J47)</f>
        <v>163</v>
      </c>
      <c r="N47" s="1236">
        <f>(SUM(G47:J47)-MIN(G47:J47))/3</f>
        <v>140</v>
      </c>
      <c r="O47" s="1237">
        <f>L47/10+K47</f>
        <v>42</v>
      </c>
    </row>
    <row r="48" spans="3:20" s="1112" customFormat="1" ht="21.95" customHeight="1" x14ac:dyDescent="0.2">
      <c r="C48" s="1150">
        <v>13</v>
      </c>
      <c r="D48" s="1162" t="s">
        <v>492</v>
      </c>
      <c r="E48" s="1152">
        <v>6</v>
      </c>
      <c r="F48" s="1153">
        <v>2</v>
      </c>
      <c r="G48" s="1163">
        <v>94</v>
      </c>
      <c r="H48" s="1164">
        <v>128</v>
      </c>
      <c r="I48" s="1164">
        <v>132</v>
      </c>
      <c r="J48" s="1165">
        <v>139</v>
      </c>
      <c r="K48" s="1157"/>
      <c r="L48" s="1158">
        <f t="shared" si="17"/>
        <v>399</v>
      </c>
      <c r="M48" s="1159">
        <f t="shared" si="24"/>
        <v>139</v>
      </c>
      <c r="N48" s="1160">
        <f t="shared" si="25"/>
        <v>133</v>
      </c>
      <c r="O48" s="1161">
        <f t="shared" si="26"/>
        <v>39.9</v>
      </c>
    </row>
    <row r="49" spans="3:25" s="1112" customFormat="1" ht="21.95" customHeight="1" x14ac:dyDescent="0.2">
      <c r="C49" s="1226">
        <v>14</v>
      </c>
      <c r="D49" s="1227" t="s">
        <v>36</v>
      </c>
      <c r="E49" s="1228">
        <v>1</v>
      </c>
      <c r="F49" s="1229">
        <v>2</v>
      </c>
      <c r="G49" s="1230">
        <v>120</v>
      </c>
      <c r="H49" s="1231">
        <v>110</v>
      </c>
      <c r="I49" s="1231">
        <v>144</v>
      </c>
      <c r="J49" s="1232">
        <v>112</v>
      </c>
      <c r="K49" s="1233"/>
      <c r="L49" s="1234">
        <f t="shared" si="17"/>
        <v>376</v>
      </c>
      <c r="M49" s="1235">
        <f t="shared" si="24"/>
        <v>144</v>
      </c>
      <c r="N49" s="1236">
        <f t="shared" si="25"/>
        <v>125.33333333333333</v>
      </c>
      <c r="O49" s="1237">
        <f t="shared" si="26"/>
        <v>37.6</v>
      </c>
    </row>
    <row r="50" spans="3:25" s="1112" customFormat="1" ht="21.95" customHeight="1" thickBot="1" x14ac:dyDescent="0.25">
      <c r="C50" s="1167">
        <v>15</v>
      </c>
      <c r="D50" s="1168" t="s">
        <v>493</v>
      </c>
      <c r="E50" s="1169">
        <v>1</v>
      </c>
      <c r="F50" s="1170">
        <v>1</v>
      </c>
      <c r="G50" s="1171">
        <v>65</v>
      </c>
      <c r="H50" s="1172">
        <v>84</v>
      </c>
      <c r="I50" s="1172">
        <v>66</v>
      </c>
      <c r="J50" s="1173">
        <v>91</v>
      </c>
      <c r="K50" s="1174"/>
      <c r="L50" s="1172">
        <f t="shared" si="17"/>
        <v>241</v>
      </c>
      <c r="M50" s="1172">
        <f t="shared" si="24"/>
        <v>91</v>
      </c>
      <c r="N50" s="1175">
        <f t="shared" si="25"/>
        <v>80.333333333333329</v>
      </c>
      <c r="O50" s="1176">
        <f t="shared" si="26"/>
        <v>24.1</v>
      </c>
    </row>
    <row r="51" spans="3:25" ht="12" customHeight="1" x14ac:dyDescent="0.25">
      <c r="C51" s="1138"/>
      <c r="D51" s="1138"/>
      <c r="E51" s="1138"/>
      <c r="F51" s="1138"/>
      <c r="G51" s="1138"/>
      <c r="H51" s="1138"/>
      <c r="I51" s="1138"/>
      <c r="J51" s="1138"/>
      <c r="K51" s="1138"/>
      <c r="L51" s="1138"/>
      <c r="M51" s="1138"/>
      <c r="N51" s="1138"/>
      <c r="O51" s="1138"/>
      <c r="P51" s="1138"/>
      <c r="T51" s="1100"/>
      <c r="W51" s="1100"/>
      <c r="X51" s="1100"/>
      <c r="Y51" s="1100"/>
    </row>
    <row r="52" spans="3:25" ht="18" x14ac:dyDescent="0.2">
      <c r="C52" s="1112"/>
      <c r="D52" s="1177" t="s">
        <v>50</v>
      </c>
      <c r="E52" s="1178" t="s">
        <v>37</v>
      </c>
      <c r="F52" s="1848" t="s">
        <v>563</v>
      </c>
      <c r="G52" s="1848"/>
      <c r="H52" s="1870" t="s">
        <v>60</v>
      </c>
      <c r="I52" s="1870"/>
      <c r="J52" s="1870"/>
      <c r="K52" s="1870"/>
      <c r="L52" s="1870"/>
      <c r="M52" s="1112"/>
      <c r="N52" s="1112"/>
      <c r="O52" s="1112"/>
    </row>
    <row r="53" spans="3:25" ht="18" x14ac:dyDescent="0.2">
      <c r="C53" s="1112"/>
      <c r="D53" s="1179" t="s">
        <v>50</v>
      </c>
      <c r="E53" s="1180" t="s">
        <v>37</v>
      </c>
      <c r="F53" s="1848" t="s">
        <v>564</v>
      </c>
      <c r="G53" s="1848"/>
      <c r="H53" s="1871" t="s">
        <v>475</v>
      </c>
      <c r="I53" s="1871"/>
      <c r="J53" s="1871"/>
      <c r="K53" s="1871"/>
      <c r="L53" s="1871"/>
      <c r="M53" s="1112"/>
      <c r="N53" s="1112"/>
      <c r="O53" s="1112"/>
    </row>
    <row r="56" spans="3:25" ht="15.75" x14ac:dyDescent="0.25">
      <c r="C56" s="1852" t="s">
        <v>527</v>
      </c>
      <c r="D56" s="1852"/>
      <c r="E56" s="1852"/>
      <c r="F56" s="1852"/>
      <c r="G56" s="1852"/>
      <c r="H56" s="1852"/>
      <c r="I56" s="1852"/>
      <c r="J56" s="1852"/>
      <c r="K56" s="1852"/>
      <c r="L56" s="1852"/>
      <c r="M56" s="1852"/>
      <c r="N56" s="1852"/>
      <c r="O56" s="1181"/>
      <c r="P56" s="1181"/>
    </row>
    <row r="57" spans="3:25" ht="9.9499999999999993" customHeight="1" x14ac:dyDescent="0.25">
      <c r="C57" s="1181"/>
      <c r="D57" s="1181"/>
      <c r="E57" s="1182"/>
      <c r="F57" s="1183"/>
      <c r="G57" s="1183"/>
      <c r="H57" s="1183"/>
      <c r="I57" s="1183"/>
      <c r="J57" s="1183"/>
      <c r="K57" s="1183"/>
      <c r="L57" s="1183"/>
      <c r="M57" s="1183"/>
      <c r="N57" s="1183"/>
      <c r="O57" s="1181"/>
      <c r="P57" s="1181"/>
    </row>
    <row r="58" spans="3:25" ht="15.75" x14ac:dyDescent="0.25">
      <c r="C58" s="1184"/>
      <c r="D58" s="1185" t="s">
        <v>541</v>
      </c>
      <c r="E58" s="1185"/>
      <c r="F58" s="1185"/>
      <c r="G58" s="1185"/>
      <c r="H58" s="1185"/>
      <c r="I58" s="1185"/>
      <c r="J58" s="1185"/>
      <c r="K58" s="1185"/>
      <c r="L58" s="1185"/>
      <c r="M58" s="1185"/>
      <c r="N58" s="1185"/>
      <c r="O58" s="1181"/>
      <c r="P58" s="1181"/>
    </row>
    <row r="59" spans="3:25" s="1186" customFormat="1" ht="9.9499999999999993" customHeight="1" x14ac:dyDescent="0.25">
      <c r="C59" s="1184"/>
      <c r="D59" s="1185"/>
      <c r="E59" s="1185"/>
      <c r="F59" s="1185"/>
      <c r="G59" s="1185"/>
      <c r="H59" s="1185"/>
      <c r="I59" s="1185"/>
      <c r="J59" s="1185"/>
      <c r="K59" s="1185"/>
      <c r="L59" s="1185"/>
      <c r="M59" s="1185"/>
      <c r="N59" s="1185"/>
      <c r="O59" s="1181"/>
      <c r="P59" s="1181"/>
    </row>
    <row r="60" spans="3:25" ht="15.75" customHeight="1" x14ac:dyDescent="0.25">
      <c r="C60" s="1187" t="s">
        <v>542</v>
      </c>
      <c r="D60" s="1184" t="s">
        <v>543</v>
      </c>
      <c r="E60" s="1188"/>
      <c r="F60" s="1188"/>
      <c r="G60" s="1188"/>
      <c r="H60" s="1188"/>
      <c r="I60" s="1188"/>
      <c r="J60" s="1188"/>
      <c r="K60" s="1188"/>
      <c r="L60" s="1188"/>
      <c r="M60" s="1188"/>
      <c r="N60" s="1188"/>
      <c r="O60" s="1184"/>
      <c r="P60" s="1181"/>
    </row>
    <row r="61" spans="3:25" ht="15" customHeight="1" x14ac:dyDescent="0.25">
      <c r="C61" s="1184"/>
      <c r="D61" s="1184" t="s">
        <v>544</v>
      </c>
      <c r="E61" s="1188"/>
      <c r="F61" s="1188"/>
      <c r="G61" s="1188"/>
      <c r="H61" s="1188"/>
      <c r="I61" s="1188"/>
      <c r="J61" s="1188"/>
      <c r="K61" s="1188"/>
      <c r="L61" s="1188"/>
      <c r="M61" s="1181"/>
      <c r="N61" s="1188"/>
      <c r="O61" s="1184"/>
      <c r="P61" s="1181"/>
    </row>
    <row r="62" spans="3:25" ht="15" customHeight="1" x14ac:dyDescent="0.25">
      <c r="C62" s="1184"/>
      <c r="D62" s="1184" t="s">
        <v>545</v>
      </c>
      <c r="E62" s="1188"/>
      <c r="F62" s="1188"/>
      <c r="G62" s="1188"/>
      <c r="H62" s="1188"/>
      <c r="I62" s="1188"/>
      <c r="J62" s="1188"/>
      <c r="K62" s="1188"/>
      <c r="L62" s="1188"/>
      <c r="M62" s="1188"/>
      <c r="N62" s="1188"/>
      <c r="O62" s="1184"/>
      <c r="P62" s="1181"/>
    </row>
    <row r="63" spans="3:25" s="1186" customFormat="1" ht="9.9499999999999993" customHeight="1" x14ac:dyDescent="0.25">
      <c r="C63" s="1184"/>
      <c r="D63" s="1185"/>
      <c r="E63" s="1185"/>
      <c r="F63" s="1185"/>
      <c r="G63" s="1185"/>
      <c r="H63" s="1185"/>
      <c r="I63" s="1185"/>
      <c r="J63" s="1185"/>
      <c r="K63" s="1185"/>
      <c r="L63" s="1185"/>
      <c r="M63" s="1185"/>
      <c r="N63" s="1185"/>
      <c r="O63" s="1181"/>
      <c r="P63" s="1181"/>
    </row>
    <row r="64" spans="3:25" ht="15" customHeight="1" x14ac:dyDescent="0.25">
      <c r="C64" s="1187" t="s">
        <v>546</v>
      </c>
      <c r="D64" s="1184" t="s">
        <v>547</v>
      </c>
      <c r="E64" s="1188"/>
      <c r="F64" s="1188"/>
      <c r="G64" s="1188"/>
      <c r="H64" s="1188"/>
      <c r="I64" s="1188"/>
      <c r="J64" s="1188"/>
      <c r="K64" s="1188"/>
      <c r="L64" s="1188"/>
      <c r="M64" s="1188"/>
      <c r="N64" s="1188"/>
      <c r="O64" s="1184"/>
      <c r="P64" s="1181"/>
    </row>
    <row r="65" spans="3:16" ht="15" customHeight="1" x14ac:dyDescent="0.25">
      <c r="C65" s="1184"/>
      <c r="D65" s="1184" t="s">
        <v>548</v>
      </c>
      <c r="E65" s="1188"/>
      <c r="F65" s="1188"/>
      <c r="G65" s="1188"/>
      <c r="H65" s="1188"/>
      <c r="I65" s="1188"/>
      <c r="J65" s="1188"/>
      <c r="K65" s="1188"/>
      <c r="L65" s="1188"/>
      <c r="M65" s="1188"/>
      <c r="N65" s="1188"/>
      <c r="O65" s="1184"/>
      <c r="P65" s="1181"/>
    </row>
  </sheetData>
  <mergeCells count="34">
    <mergeCell ref="O34:O35"/>
    <mergeCell ref="C6:D6"/>
    <mergeCell ref="C33:D33"/>
    <mergeCell ref="C2:O2"/>
    <mergeCell ref="C3:O3"/>
    <mergeCell ref="C4:O4"/>
    <mergeCell ref="C7:C8"/>
    <mergeCell ref="D7:D8"/>
    <mergeCell ref="E7:E8"/>
    <mergeCell ref="F7:F8"/>
    <mergeCell ref="G7:J7"/>
    <mergeCell ref="K7:K8"/>
    <mergeCell ref="L7:L8"/>
    <mergeCell ref="M7:M8"/>
    <mergeCell ref="O7:O8"/>
    <mergeCell ref="N7:N8"/>
    <mergeCell ref="H29:L29"/>
    <mergeCell ref="F30:G30"/>
    <mergeCell ref="H30:L30"/>
    <mergeCell ref="F52:G52"/>
    <mergeCell ref="H52:L52"/>
    <mergeCell ref="F34:F35"/>
    <mergeCell ref="F29:G29"/>
    <mergeCell ref="M34:M35"/>
    <mergeCell ref="N34:N35"/>
    <mergeCell ref="C56:N56"/>
    <mergeCell ref="F53:G53"/>
    <mergeCell ref="H53:L53"/>
    <mergeCell ref="G34:J34"/>
    <mergeCell ref="K34:K35"/>
    <mergeCell ref="L34:L35"/>
    <mergeCell ref="C34:C35"/>
    <mergeCell ref="D34:D35"/>
    <mergeCell ref="E34:E35"/>
  </mergeCells>
  <pageMargins left="0.7" right="0.7" top="0.75" bottom="0.75" header="0.3" footer="0.3"/>
  <ignoredErrors>
    <ignoredError sqref="M37:N50 L9:M20 L22:M27 M21 M36:N36 L36:L50" formulaRange="1"/>
    <ignoredError sqref="L21" formula="1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C2:Y65"/>
  <sheetViews>
    <sheetView topLeftCell="A4" workbookViewId="0">
      <selection activeCell="U63" sqref="U63"/>
    </sheetView>
  </sheetViews>
  <sheetFormatPr defaultRowHeight="12.75" x14ac:dyDescent="0.2"/>
  <cols>
    <col min="1" max="2" width="9.140625" style="1099"/>
    <col min="3" max="3" width="8.7109375" style="1099" customWidth="1"/>
    <col min="4" max="4" width="32.7109375" style="1099" customWidth="1"/>
    <col min="5" max="6" width="11.7109375" style="1099" customWidth="1"/>
    <col min="7" max="10" width="9.7109375" style="1099" customWidth="1"/>
    <col min="11" max="11" width="8.7109375" style="1099" customWidth="1"/>
    <col min="12" max="15" width="12.7109375" style="1099" customWidth="1"/>
    <col min="16" max="16384" width="9.140625" style="1099"/>
  </cols>
  <sheetData>
    <row r="2" spans="3:20" ht="24.95" customHeight="1" x14ac:dyDescent="0.2">
      <c r="C2" s="1872" t="s">
        <v>476</v>
      </c>
      <c r="D2" s="1872"/>
      <c r="E2" s="1872"/>
      <c r="F2" s="1872"/>
      <c r="G2" s="1872"/>
      <c r="H2" s="1872"/>
      <c r="I2" s="1872"/>
      <c r="J2" s="1872"/>
      <c r="K2" s="1872"/>
      <c r="L2" s="1872"/>
      <c r="M2" s="1872"/>
      <c r="N2" s="1872"/>
      <c r="O2" s="1872"/>
    </row>
    <row r="3" spans="3:20" ht="24.95" customHeight="1" x14ac:dyDescent="0.2">
      <c r="C3" s="1873" t="s">
        <v>578</v>
      </c>
      <c r="D3" s="1873"/>
      <c r="E3" s="1873"/>
      <c r="F3" s="1873"/>
      <c r="G3" s="1873"/>
      <c r="H3" s="1873"/>
      <c r="I3" s="1873"/>
      <c r="J3" s="1873"/>
      <c r="K3" s="1873"/>
      <c r="L3" s="1873"/>
      <c r="M3" s="1873"/>
      <c r="N3" s="1873"/>
      <c r="O3" s="1873"/>
    </row>
    <row r="4" spans="3:20" ht="24.95" customHeight="1" x14ac:dyDescent="0.2">
      <c r="C4" s="1874" t="s">
        <v>494</v>
      </c>
      <c r="D4" s="1874"/>
      <c r="E4" s="1874"/>
      <c r="F4" s="1874"/>
      <c r="G4" s="1874"/>
      <c r="H4" s="1874"/>
      <c r="I4" s="1874"/>
      <c r="J4" s="1874"/>
      <c r="K4" s="1874"/>
      <c r="L4" s="1874"/>
      <c r="M4" s="1874"/>
      <c r="N4" s="1874"/>
      <c r="O4" s="1874"/>
    </row>
    <row r="5" spans="3:20" ht="21" x14ac:dyDescent="0.2">
      <c r="C5" s="1096"/>
      <c r="D5" s="1096"/>
      <c r="E5" s="1096"/>
      <c r="F5" s="1096"/>
      <c r="G5" s="1096"/>
      <c r="H5" s="1096"/>
      <c r="I5" s="1096"/>
      <c r="J5" s="1096"/>
      <c r="K5" s="1096"/>
      <c r="L5" s="1096"/>
      <c r="M5" s="1096"/>
      <c r="N5" s="1096"/>
      <c r="O5" s="1097"/>
    </row>
    <row r="6" spans="3:20" ht="19.5" customHeight="1" thickBot="1" x14ac:dyDescent="0.25">
      <c r="C6" s="1876" t="s">
        <v>531</v>
      </c>
      <c r="D6" s="1876"/>
      <c r="E6" s="1096"/>
      <c r="F6" s="1096"/>
      <c r="G6" s="1096"/>
      <c r="H6" s="1096"/>
      <c r="I6" s="1096"/>
      <c r="J6" s="1096"/>
      <c r="K6" s="1096"/>
      <c r="L6" s="1096"/>
      <c r="M6" s="1096"/>
      <c r="N6" s="1096"/>
      <c r="O6" s="1097"/>
      <c r="P6" s="1098"/>
      <c r="T6" s="1100"/>
    </row>
    <row r="7" spans="3:20" ht="19.5" customHeight="1" x14ac:dyDescent="0.2">
      <c r="C7" s="1861" t="s">
        <v>5</v>
      </c>
      <c r="D7" s="1863" t="s">
        <v>479</v>
      </c>
      <c r="E7" s="1853" t="s">
        <v>560</v>
      </c>
      <c r="F7" s="1865" t="s">
        <v>559</v>
      </c>
      <c r="G7" s="1867" t="s">
        <v>7</v>
      </c>
      <c r="H7" s="1868"/>
      <c r="I7" s="1868"/>
      <c r="J7" s="1869"/>
      <c r="K7" s="1853" t="s">
        <v>534</v>
      </c>
      <c r="L7" s="1855" t="s">
        <v>537</v>
      </c>
      <c r="M7" s="1855" t="s">
        <v>535</v>
      </c>
      <c r="N7" s="1857" t="s">
        <v>536</v>
      </c>
      <c r="O7" s="1859" t="s">
        <v>538</v>
      </c>
      <c r="P7" s="1098"/>
      <c r="T7" s="1100"/>
    </row>
    <row r="8" spans="3:20" ht="80.099999999999994" customHeight="1" thickBot="1" x14ac:dyDescent="0.25">
      <c r="C8" s="1862"/>
      <c r="D8" s="1864"/>
      <c r="E8" s="1854"/>
      <c r="F8" s="1866"/>
      <c r="G8" s="1192" t="s">
        <v>1</v>
      </c>
      <c r="H8" s="1193" t="s">
        <v>2</v>
      </c>
      <c r="I8" s="1193" t="s">
        <v>3</v>
      </c>
      <c r="J8" s="1194" t="s">
        <v>6</v>
      </c>
      <c r="K8" s="1854"/>
      <c r="L8" s="1856"/>
      <c r="M8" s="1856"/>
      <c r="N8" s="1858"/>
      <c r="O8" s="1860"/>
      <c r="P8" s="1101"/>
      <c r="T8" s="1100"/>
    </row>
    <row r="9" spans="3:20" s="1112" customFormat="1" ht="21.95" customHeight="1" x14ac:dyDescent="0.2">
      <c r="C9" s="1114">
        <v>1</v>
      </c>
      <c r="D9" s="1253" t="s">
        <v>481</v>
      </c>
      <c r="E9" s="1104">
        <v>5</v>
      </c>
      <c r="F9" s="1105">
        <v>2</v>
      </c>
      <c r="G9" s="1254">
        <v>234</v>
      </c>
      <c r="H9" s="1255">
        <v>166</v>
      </c>
      <c r="I9" s="1256">
        <v>145</v>
      </c>
      <c r="J9" s="1257">
        <v>194</v>
      </c>
      <c r="K9" s="1122">
        <v>2</v>
      </c>
      <c r="L9" s="992">
        <f t="shared" ref="L9:L24" si="0">SUM(G9:J9)-MIN(G9:J9)</f>
        <v>594</v>
      </c>
      <c r="M9" s="993">
        <f t="shared" ref="M9:M24" si="1">MAX(G9:J9)</f>
        <v>234</v>
      </c>
      <c r="N9" s="1125">
        <f t="shared" ref="N9:N24" si="2">ROUND(L9/3,1)</f>
        <v>198</v>
      </c>
      <c r="O9" s="1111">
        <f t="shared" ref="O9:O24" si="3">L9/10+K9</f>
        <v>61.4</v>
      </c>
    </row>
    <row r="10" spans="3:20" s="1112" customFormat="1" ht="21.95" customHeight="1" x14ac:dyDescent="0.2">
      <c r="C10" s="1195">
        <v>2</v>
      </c>
      <c r="D10" s="1269" t="s">
        <v>25</v>
      </c>
      <c r="E10" s="1208">
        <v>1</v>
      </c>
      <c r="F10" s="1209">
        <v>2</v>
      </c>
      <c r="G10" s="1210">
        <v>175</v>
      </c>
      <c r="H10" s="1211">
        <v>184</v>
      </c>
      <c r="I10" s="1211">
        <v>148</v>
      </c>
      <c r="J10" s="1213">
        <v>192</v>
      </c>
      <c r="K10" s="1203"/>
      <c r="L10" s="1204">
        <f t="shared" si="0"/>
        <v>551</v>
      </c>
      <c r="M10" s="1205">
        <f t="shared" si="1"/>
        <v>192</v>
      </c>
      <c r="N10" s="1206">
        <f t="shared" si="2"/>
        <v>183.7</v>
      </c>
      <c r="O10" s="1207">
        <f>L10/10+K10</f>
        <v>55.1</v>
      </c>
    </row>
    <row r="11" spans="3:20" s="1112" customFormat="1" ht="21.95" customHeight="1" x14ac:dyDescent="0.2">
      <c r="C11" s="1114">
        <v>3</v>
      </c>
      <c r="D11" s="1258" t="s">
        <v>67</v>
      </c>
      <c r="E11" s="1104">
        <v>3</v>
      </c>
      <c r="F11" s="1105">
        <v>1</v>
      </c>
      <c r="G11" s="1106">
        <v>174</v>
      </c>
      <c r="H11" s="1107">
        <v>188</v>
      </c>
      <c r="I11" s="1126">
        <v>125</v>
      </c>
      <c r="J11" s="1108">
        <v>189</v>
      </c>
      <c r="K11" s="1122"/>
      <c r="L11" s="1123">
        <f t="shared" si="0"/>
        <v>551</v>
      </c>
      <c r="M11" s="1124">
        <f t="shared" si="1"/>
        <v>189</v>
      </c>
      <c r="N11" s="1125">
        <f t="shared" si="2"/>
        <v>183.7</v>
      </c>
      <c r="O11" s="1111">
        <f t="shared" si="3"/>
        <v>55.1</v>
      </c>
    </row>
    <row r="12" spans="3:20" s="1112" customFormat="1" ht="21.95" customHeight="1" x14ac:dyDescent="0.2">
      <c r="C12" s="1195">
        <v>4</v>
      </c>
      <c r="D12" s="1269" t="s">
        <v>34</v>
      </c>
      <c r="E12" s="1208">
        <v>4</v>
      </c>
      <c r="F12" s="1209">
        <v>1</v>
      </c>
      <c r="G12" s="1210">
        <v>178</v>
      </c>
      <c r="H12" s="1211">
        <v>184</v>
      </c>
      <c r="I12" s="1212">
        <v>183</v>
      </c>
      <c r="J12" s="1213">
        <v>167</v>
      </c>
      <c r="K12" s="1203"/>
      <c r="L12" s="1204">
        <f t="shared" si="0"/>
        <v>545</v>
      </c>
      <c r="M12" s="1205">
        <f t="shared" si="1"/>
        <v>184</v>
      </c>
      <c r="N12" s="1206">
        <f t="shared" si="2"/>
        <v>181.7</v>
      </c>
      <c r="O12" s="1207">
        <f t="shared" si="3"/>
        <v>54.5</v>
      </c>
    </row>
    <row r="13" spans="3:20" s="1112" customFormat="1" ht="21.95" customHeight="1" x14ac:dyDescent="0.2">
      <c r="C13" s="1114">
        <v>5</v>
      </c>
      <c r="D13" s="1258" t="s">
        <v>41</v>
      </c>
      <c r="E13" s="1116">
        <v>5</v>
      </c>
      <c r="F13" s="1117">
        <v>1</v>
      </c>
      <c r="G13" s="1118">
        <v>181</v>
      </c>
      <c r="H13" s="1119">
        <v>167</v>
      </c>
      <c r="I13" s="1119">
        <v>178</v>
      </c>
      <c r="J13" s="1121">
        <v>182</v>
      </c>
      <c r="K13" s="1122"/>
      <c r="L13" s="1123">
        <f t="shared" si="0"/>
        <v>541</v>
      </c>
      <c r="M13" s="1124">
        <f t="shared" si="1"/>
        <v>182</v>
      </c>
      <c r="N13" s="1125">
        <f t="shared" si="2"/>
        <v>180.3</v>
      </c>
      <c r="O13" s="1111">
        <f t="shared" si="3"/>
        <v>54.1</v>
      </c>
    </row>
    <row r="14" spans="3:20" s="1112" customFormat="1" ht="21.95" customHeight="1" x14ac:dyDescent="0.2">
      <c r="C14" s="1195">
        <v>6</v>
      </c>
      <c r="D14" s="1269" t="s">
        <v>136</v>
      </c>
      <c r="E14" s="1208">
        <v>2</v>
      </c>
      <c r="F14" s="1209">
        <v>1</v>
      </c>
      <c r="G14" s="1210">
        <v>140</v>
      </c>
      <c r="H14" s="1211">
        <v>233</v>
      </c>
      <c r="I14" s="1211">
        <v>159</v>
      </c>
      <c r="J14" s="1213">
        <v>138</v>
      </c>
      <c r="K14" s="1203"/>
      <c r="L14" s="1204">
        <f t="shared" si="0"/>
        <v>532</v>
      </c>
      <c r="M14" s="1205">
        <f t="shared" si="1"/>
        <v>233</v>
      </c>
      <c r="N14" s="1206">
        <f t="shared" si="2"/>
        <v>177.3</v>
      </c>
      <c r="O14" s="1207">
        <f t="shared" si="3"/>
        <v>53.2</v>
      </c>
    </row>
    <row r="15" spans="3:20" s="1112" customFormat="1" ht="21.95" customHeight="1" x14ac:dyDescent="0.2">
      <c r="C15" s="1114">
        <v>7</v>
      </c>
      <c r="D15" s="1259" t="s">
        <v>472</v>
      </c>
      <c r="E15" s="1104">
        <v>5</v>
      </c>
      <c r="F15" s="1105">
        <v>1</v>
      </c>
      <c r="G15" s="1106">
        <v>193</v>
      </c>
      <c r="H15" s="1107">
        <v>161</v>
      </c>
      <c r="I15" s="1107">
        <v>172</v>
      </c>
      <c r="J15" s="1108">
        <v>164</v>
      </c>
      <c r="K15" s="1122"/>
      <c r="L15" s="1123">
        <f t="shared" si="0"/>
        <v>529</v>
      </c>
      <c r="M15" s="1124">
        <f t="shared" si="1"/>
        <v>193</v>
      </c>
      <c r="N15" s="1125">
        <f t="shared" si="2"/>
        <v>176.3</v>
      </c>
      <c r="O15" s="1111">
        <f t="shared" si="3"/>
        <v>52.9</v>
      </c>
    </row>
    <row r="16" spans="3:20" s="1112" customFormat="1" ht="21.95" customHeight="1" x14ac:dyDescent="0.2">
      <c r="C16" s="1195">
        <v>8</v>
      </c>
      <c r="D16" s="1269" t="s">
        <v>65</v>
      </c>
      <c r="E16" s="1208">
        <v>2</v>
      </c>
      <c r="F16" s="1209">
        <v>1</v>
      </c>
      <c r="G16" s="1210">
        <v>163</v>
      </c>
      <c r="H16" s="1211">
        <v>148</v>
      </c>
      <c r="I16" s="1211">
        <v>149</v>
      </c>
      <c r="J16" s="1213">
        <v>186</v>
      </c>
      <c r="K16" s="1203"/>
      <c r="L16" s="1204">
        <f t="shared" si="0"/>
        <v>498</v>
      </c>
      <c r="M16" s="1205">
        <f t="shared" si="1"/>
        <v>186</v>
      </c>
      <c r="N16" s="1206">
        <f t="shared" si="2"/>
        <v>166</v>
      </c>
      <c r="O16" s="1207">
        <f>L16/10+K16</f>
        <v>49.8</v>
      </c>
    </row>
    <row r="17" spans="3:25" s="1112" customFormat="1" ht="21.95" customHeight="1" x14ac:dyDescent="0.2">
      <c r="C17" s="1114">
        <v>9</v>
      </c>
      <c r="D17" s="1258" t="s">
        <v>68</v>
      </c>
      <c r="E17" s="1104">
        <v>3</v>
      </c>
      <c r="F17" s="1105">
        <v>2</v>
      </c>
      <c r="G17" s="1106">
        <v>135</v>
      </c>
      <c r="H17" s="1107">
        <v>188</v>
      </c>
      <c r="I17" s="1126">
        <v>171</v>
      </c>
      <c r="J17" s="1108">
        <v>137</v>
      </c>
      <c r="K17" s="1122"/>
      <c r="L17" s="1123">
        <f t="shared" si="0"/>
        <v>496</v>
      </c>
      <c r="M17" s="1124">
        <f t="shared" si="1"/>
        <v>188</v>
      </c>
      <c r="N17" s="1125">
        <f t="shared" si="2"/>
        <v>165.3</v>
      </c>
      <c r="O17" s="1111">
        <f>L17/10+K17</f>
        <v>49.6</v>
      </c>
    </row>
    <row r="18" spans="3:25" s="1112" customFormat="1" ht="21.95" customHeight="1" x14ac:dyDescent="0.2">
      <c r="C18" s="1195">
        <v>10</v>
      </c>
      <c r="D18" s="1269" t="s">
        <v>478</v>
      </c>
      <c r="E18" s="1208">
        <v>3</v>
      </c>
      <c r="F18" s="1209">
        <v>1</v>
      </c>
      <c r="G18" s="1210">
        <v>185</v>
      </c>
      <c r="H18" s="1211">
        <v>134</v>
      </c>
      <c r="I18" s="1211">
        <v>167</v>
      </c>
      <c r="J18" s="1213">
        <v>111</v>
      </c>
      <c r="K18" s="1203"/>
      <c r="L18" s="1204">
        <f t="shared" si="0"/>
        <v>486</v>
      </c>
      <c r="M18" s="1205">
        <f t="shared" si="1"/>
        <v>185</v>
      </c>
      <c r="N18" s="1206">
        <f t="shared" si="2"/>
        <v>162</v>
      </c>
      <c r="O18" s="1207">
        <f>L18/10+K18</f>
        <v>48.6</v>
      </c>
    </row>
    <row r="19" spans="3:25" s="1112" customFormat="1" ht="21.95" customHeight="1" x14ac:dyDescent="0.2">
      <c r="C19" s="1114">
        <v>11</v>
      </c>
      <c r="D19" s="1258" t="s">
        <v>51</v>
      </c>
      <c r="E19" s="1116">
        <v>4</v>
      </c>
      <c r="F19" s="1117">
        <v>2</v>
      </c>
      <c r="G19" s="1118">
        <v>141</v>
      </c>
      <c r="H19" s="1119">
        <v>118</v>
      </c>
      <c r="I19" s="1119">
        <v>151</v>
      </c>
      <c r="J19" s="1121">
        <v>188</v>
      </c>
      <c r="K19" s="1122"/>
      <c r="L19" s="1123">
        <f t="shared" si="0"/>
        <v>480</v>
      </c>
      <c r="M19" s="1124">
        <f t="shared" si="1"/>
        <v>188</v>
      </c>
      <c r="N19" s="1125">
        <f t="shared" si="2"/>
        <v>160</v>
      </c>
      <c r="O19" s="1111">
        <f t="shared" si="3"/>
        <v>48</v>
      </c>
    </row>
    <row r="20" spans="3:25" s="1112" customFormat="1" ht="21.95" customHeight="1" x14ac:dyDescent="0.2">
      <c r="C20" s="1195">
        <v>12</v>
      </c>
      <c r="D20" s="1269" t="s">
        <v>196</v>
      </c>
      <c r="E20" s="1208">
        <v>1</v>
      </c>
      <c r="F20" s="1209">
        <v>2</v>
      </c>
      <c r="G20" s="1210">
        <v>145</v>
      </c>
      <c r="H20" s="1211">
        <v>158</v>
      </c>
      <c r="I20" s="1211">
        <v>161</v>
      </c>
      <c r="J20" s="1213">
        <v>150</v>
      </c>
      <c r="K20" s="1203"/>
      <c r="L20" s="1204">
        <f t="shared" si="0"/>
        <v>469</v>
      </c>
      <c r="M20" s="1205">
        <f t="shared" si="1"/>
        <v>161</v>
      </c>
      <c r="N20" s="1206">
        <f t="shared" si="2"/>
        <v>156.30000000000001</v>
      </c>
      <c r="O20" s="1207">
        <f t="shared" si="3"/>
        <v>46.9</v>
      </c>
    </row>
    <row r="21" spans="3:25" s="1112" customFormat="1" ht="21.95" customHeight="1" x14ac:dyDescent="0.2">
      <c r="C21" s="1114">
        <v>13</v>
      </c>
      <c r="D21" s="1258" t="s">
        <v>96</v>
      </c>
      <c r="E21" s="1104">
        <v>4</v>
      </c>
      <c r="F21" s="1105">
        <v>2</v>
      </c>
      <c r="G21" s="1106">
        <v>147</v>
      </c>
      <c r="H21" s="1107">
        <v>128</v>
      </c>
      <c r="I21" s="1107">
        <v>162</v>
      </c>
      <c r="J21" s="1108">
        <v>149</v>
      </c>
      <c r="K21" s="1122"/>
      <c r="L21" s="1123">
        <f t="shared" si="0"/>
        <v>458</v>
      </c>
      <c r="M21" s="1124">
        <f t="shared" si="1"/>
        <v>162</v>
      </c>
      <c r="N21" s="1125">
        <f t="shared" si="2"/>
        <v>152.69999999999999</v>
      </c>
      <c r="O21" s="1111">
        <f>L21/10+K21</f>
        <v>45.8</v>
      </c>
    </row>
    <row r="22" spans="3:25" s="1112" customFormat="1" ht="21.95" customHeight="1" x14ac:dyDescent="0.2">
      <c r="C22" s="1195">
        <v>14</v>
      </c>
      <c r="D22" s="1269" t="s">
        <v>122</v>
      </c>
      <c r="E22" s="1208">
        <v>5</v>
      </c>
      <c r="F22" s="1209">
        <v>1</v>
      </c>
      <c r="G22" s="1210">
        <v>148</v>
      </c>
      <c r="H22" s="1211">
        <v>143</v>
      </c>
      <c r="I22" s="1211">
        <v>127</v>
      </c>
      <c r="J22" s="1213">
        <v>145</v>
      </c>
      <c r="K22" s="1203"/>
      <c r="L22" s="1204">
        <f t="shared" si="0"/>
        <v>436</v>
      </c>
      <c r="M22" s="1205">
        <f t="shared" si="1"/>
        <v>148</v>
      </c>
      <c r="N22" s="1206">
        <f t="shared" si="2"/>
        <v>145.30000000000001</v>
      </c>
      <c r="O22" s="1207">
        <f t="shared" ref="O22" si="4">L22/10+K22</f>
        <v>43.6</v>
      </c>
    </row>
    <row r="23" spans="3:25" s="1112" customFormat="1" ht="21.95" customHeight="1" x14ac:dyDescent="0.2">
      <c r="C23" s="1114">
        <v>15</v>
      </c>
      <c r="D23" s="1258" t="s">
        <v>486</v>
      </c>
      <c r="E23" s="1104">
        <v>6</v>
      </c>
      <c r="F23" s="1105">
        <v>2</v>
      </c>
      <c r="G23" s="1106">
        <v>142</v>
      </c>
      <c r="H23" s="1107">
        <v>119</v>
      </c>
      <c r="I23" s="1107">
        <v>108</v>
      </c>
      <c r="J23" s="1108">
        <v>156</v>
      </c>
      <c r="K23" s="1122"/>
      <c r="L23" s="1123">
        <f t="shared" si="0"/>
        <v>417</v>
      </c>
      <c r="M23" s="1124">
        <f t="shared" si="1"/>
        <v>156</v>
      </c>
      <c r="N23" s="1125">
        <f t="shared" si="2"/>
        <v>139</v>
      </c>
      <c r="O23" s="1111">
        <f>L23/10+K23</f>
        <v>41.7</v>
      </c>
    </row>
    <row r="24" spans="3:25" s="1112" customFormat="1" ht="21.95" customHeight="1" thickBot="1" x14ac:dyDescent="0.25">
      <c r="C24" s="1215">
        <v>16</v>
      </c>
      <c r="D24" s="1272" t="s">
        <v>495</v>
      </c>
      <c r="E24" s="1217">
        <v>2</v>
      </c>
      <c r="F24" s="1218">
        <v>2</v>
      </c>
      <c r="G24" s="1219">
        <v>100</v>
      </c>
      <c r="H24" s="1220">
        <v>93</v>
      </c>
      <c r="I24" s="1273">
        <v>106</v>
      </c>
      <c r="J24" s="1221">
        <v>109</v>
      </c>
      <c r="K24" s="1222"/>
      <c r="L24" s="1223">
        <f t="shared" si="0"/>
        <v>315</v>
      </c>
      <c r="M24" s="1222">
        <f t="shared" si="1"/>
        <v>109</v>
      </c>
      <c r="N24" s="1224">
        <f t="shared" si="2"/>
        <v>105</v>
      </c>
      <c r="O24" s="1225">
        <f t="shared" si="3"/>
        <v>31.5</v>
      </c>
    </row>
    <row r="25" spans="3:25" ht="12" customHeight="1" x14ac:dyDescent="0.25">
      <c r="C25" s="1138"/>
      <c r="D25" s="1138"/>
      <c r="E25" s="1138"/>
      <c r="F25" s="1138"/>
      <c r="G25" s="1138"/>
      <c r="H25" s="1138"/>
      <c r="I25" s="1138"/>
      <c r="J25" s="1138"/>
      <c r="K25" s="1138"/>
      <c r="L25" s="1138"/>
      <c r="M25" s="1138"/>
      <c r="N25" s="1138"/>
      <c r="O25" s="1138"/>
      <c r="P25" s="1138"/>
      <c r="T25" s="1100"/>
      <c r="W25" s="1100"/>
      <c r="X25" s="1100"/>
      <c r="Y25" s="1100"/>
    </row>
    <row r="26" spans="3:25" ht="18" x14ac:dyDescent="0.2">
      <c r="C26" s="1139"/>
      <c r="D26" s="1140" t="s">
        <v>12</v>
      </c>
      <c r="E26" s="1141" t="s">
        <v>37</v>
      </c>
      <c r="F26" s="1848" t="s">
        <v>565</v>
      </c>
      <c r="G26" s="1848"/>
      <c r="H26" s="1849" t="s">
        <v>60</v>
      </c>
      <c r="I26" s="1849"/>
      <c r="J26" s="1849"/>
      <c r="K26" s="1849"/>
      <c r="L26" s="1849"/>
      <c r="M26" s="1142"/>
      <c r="N26" s="1139"/>
      <c r="O26" s="1139"/>
    </row>
    <row r="27" spans="3:25" ht="18" x14ac:dyDescent="0.2">
      <c r="C27" s="1143"/>
      <c r="D27" s="1144" t="s">
        <v>12</v>
      </c>
      <c r="E27" s="1145" t="s">
        <v>37</v>
      </c>
      <c r="F27" s="1848" t="s">
        <v>566</v>
      </c>
      <c r="G27" s="1848"/>
      <c r="H27" s="1850" t="s">
        <v>475</v>
      </c>
      <c r="I27" s="1850"/>
      <c r="J27" s="1850"/>
      <c r="K27" s="1850"/>
      <c r="L27" s="1850"/>
      <c r="M27" s="1146"/>
      <c r="N27" s="1143"/>
      <c r="O27" s="1143"/>
    </row>
    <row r="28" spans="3:25" ht="18" x14ac:dyDescent="0.25">
      <c r="C28" s="1138"/>
      <c r="D28" s="1138"/>
      <c r="E28" s="1138"/>
      <c r="F28" s="1138"/>
      <c r="G28" s="1138"/>
      <c r="H28" s="1138"/>
      <c r="I28" s="1138"/>
      <c r="J28" s="1138"/>
      <c r="K28" s="1138"/>
      <c r="L28" s="1138"/>
      <c r="M28" s="1138"/>
      <c r="N28" s="1138"/>
      <c r="O28" s="1138"/>
    </row>
    <row r="29" spans="3:25" ht="18" x14ac:dyDescent="0.25">
      <c r="C29" s="1138"/>
      <c r="D29" s="1138"/>
      <c r="E29" s="1138"/>
      <c r="F29" s="1138"/>
      <c r="G29" s="1138"/>
      <c r="H29" s="1138"/>
      <c r="I29" s="1138"/>
      <c r="J29" s="1138"/>
      <c r="K29" s="1138"/>
      <c r="L29" s="1138"/>
      <c r="M29" s="1138"/>
      <c r="N29" s="1138"/>
      <c r="O29" s="1138"/>
    </row>
    <row r="30" spans="3:25" ht="18.75" customHeight="1" thickBot="1" x14ac:dyDescent="0.3">
      <c r="C30" s="1851" t="s">
        <v>532</v>
      </c>
      <c r="D30" s="1851"/>
      <c r="E30" s="1138"/>
      <c r="F30" s="1138"/>
      <c r="G30" s="1138"/>
      <c r="H30" s="1138"/>
      <c r="I30" s="1138"/>
      <c r="J30" s="1138"/>
      <c r="K30" s="1138"/>
      <c r="L30" s="1138"/>
      <c r="M30" s="1138"/>
      <c r="N30" s="1138"/>
      <c r="O30" s="1138"/>
      <c r="P30" s="1138"/>
      <c r="R30" s="1100"/>
    </row>
    <row r="31" spans="3:25" ht="19.5" customHeight="1" x14ac:dyDescent="0.2">
      <c r="C31" s="1861" t="s">
        <v>5</v>
      </c>
      <c r="D31" s="1863" t="s">
        <v>479</v>
      </c>
      <c r="E31" s="1853" t="s">
        <v>560</v>
      </c>
      <c r="F31" s="1865" t="s">
        <v>559</v>
      </c>
      <c r="G31" s="1867" t="s">
        <v>7</v>
      </c>
      <c r="H31" s="1868"/>
      <c r="I31" s="1868"/>
      <c r="J31" s="1869"/>
      <c r="K31" s="1853" t="s">
        <v>534</v>
      </c>
      <c r="L31" s="1855" t="s">
        <v>537</v>
      </c>
      <c r="M31" s="1855" t="s">
        <v>535</v>
      </c>
      <c r="N31" s="1857" t="s">
        <v>536</v>
      </c>
      <c r="O31" s="1859" t="s">
        <v>538</v>
      </c>
      <c r="P31" s="1098"/>
      <c r="T31" s="1100"/>
    </row>
    <row r="32" spans="3:25" ht="80.099999999999994" customHeight="1" thickBot="1" x14ac:dyDescent="0.25">
      <c r="C32" s="1862"/>
      <c r="D32" s="1864"/>
      <c r="E32" s="1854"/>
      <c r="F32" s="1866"/>
      <c r="G32" s="1192" t="s">
        <v>1</v>
      </c>
      <c r="H32" s="1193" t="s">
        <v>2</v>
      </c>
      <c r="I32" s="1193" t="s">
        <v>3</v>
      </c>
      <c r="J32" s="1194" t="s">
        <v>6</v>
      </c>
      <c r="K32" s="1854"/>
      <c r="L32" s="1856"/>
      <c r="M32" s="1856"/>
      <c r="N32" s="1858"/>
      <c r="O32" s="1860"/>
      <c r="P32" s="1101"/>
      <c r="T32" s="1100"/>
    </row>
    <row r="33" spans="3:15" s="1112" customFormat="1" ht="21.95" customHeight="1" x14ac:dyDescent="0.2">
      <c r="C33" s="1150">
        <v>1</v>
      </c>
      <c r="D33" s="1151" t="s">
        <v>46</v>
      </c>
      <c r="E33" s="1152">
        <v>6</v>
      </c>
      <c r="F33" s="1153">
        <v>1</v>
      </c>
      <c r="G33" s="1154">
        <v>192</v>
      </c>
      <c r="H33" s="1155">
        <v>164</v>
      </c>
      <c r="I33" s="1155">
        <v>165</v>
      </c>
      <c r="J33" s="1156">
        <v>198</v>
      </c>
      <c r="K33" s="1157">
        <v>2</v>
      </c>
      <c r="L33" s="1085">
        <f>SUM(G33:J33)-MIN(G33:J33)</f>
        <v>555</v>
      </c>
      <c r="M33" s="1159">
        <f>MAX(G33:J33)</f>
        <v>198</v>
      </c>
      <c r="N33" s="1160">
        <f>(SUM(G33:J33)-MIN(G33:J33))/3</f>
        <v>185</v>
      </c>
      <c r="O33" s="1161">
        <f>L33/10+K33</f>
        <v>57.5</v>
      </c>
    </row>
    <row r="34" spans="3:15" s="1112" customFormat="1" ht="21.95" customHeight="1" x14ac:dyDescent="0.2">
      <c r="C34" s="1226">
        <v>2</v>
      </c>
      <c r="D34" s="1227" t="s">
        <v>66</v>
      </c>
      <c r="E34" s="1228">
        <v>1</v>
      </c>
      <c r="F34" s="1229">
        <v>1</v>
      </c>
      <c r="G34" s="1230">
        <v>157</v>
      </c>
      <c r="H34" s="1231">
        <v>168</v>
      </c>
      <c r="I34" s="1231">
        <v>96</v>
      </c>
      <c r="J34" s="1232">
        <v>180</v>
      </c>
      <c r="K34" s="1233"/>
      <c r="L34" s="1234">
        <f t="shared" ref="L34:L50" si="5">SUM(G34:J34)-MIN(G34:J34)</f>
        <v>505</v>
      </c>
      <c r="M34" s="1235">
        <f t="shared" ref="M34:M47" si="6">MAX(G34:J34)</f>
        <v>180</v>
      </c>
      <c r="N34" s="1236">
        <f t="shared" ref="N34:N47" si="7">(SUM(G34:J34)-MIN(G34:J34))/3</f>
        <v>168.33333333333334</v>
      </c>
      <c r="O34" s="1237">
        <f t="shared" ref="O34:O47" si="8">L34/10+K34</f>
        <v>50.5</v>
      </c>
    </row>
    <row r="35" spans="3:15" s="1112" customFormat="1" ht="21.95" customHeight="1" x14ac:dyDescent="0.2">
      <c r="C35" s="1150">
        <v>3</v>
      </c>
      <c r="D35" s="1162" t="s">
        <v>491</v>
      </c>
      <c r="E35" s="1152">
        <v>3</v>
      </c>
      <c r="F35" s="1153">
        <v>2</v>
      </c>
      <c r="G35" s="1163">
        <v>159</v>
      </c>
      <c r="H35" s="1164">
        <v>205</v>
      </c>
      <c r="I35" s="1164">
        <v>136</v>
      </c>
      <c r="J35" s="1165">
        <v>139</v>
      </c>
      <c r="K35" s="1157"/>
      <c r="L35" s="1158">
        <f t="shared" si="5"/>
        <v>503</v>
      </c>
      <c r="M35" s="1086">
        <f>MAX(G35:J35)</f>
        <v>205</v>
      </c>
      <c r="N35" s="1160">
        <f>(SUM(G35:J35)-MIN(G35:J35))/3</f>
        <v>167.66666666666666</v>
      </c>
      <c r="O35" s="1161">
        <f>L35/10+K35</f>
        <v>50.3</v>
      </c>
    </row>
    <row r="36" spans="3:15" s="1112" customFormat="1" ht="21.95" customHeight="1" x14ac:dyDescent="0.2">
      <c r="C36" s="1226">
        <v>4</v>
      </c>
      <c r="D36" s="1227" t="s">
        <v>496</v>
      </c>
      <c r="E36" s="1228">
        <v>4</v>
      </c>
      <c r="F36" s="1229">
        <v>2</v>
      </c>
      <c r="G36" s="1230">
        <v>166</v>
      </c>
      <c r="H36" s="1231">
        <v>114</v>
      </c>
      <c r="I36" s="1231">
        <v>172</v>
      </c>
      <c r="J36" s="1232">
        <v>165</v>
      </c>
      <c r="K36" s="1233"/>
      <c r="L36" s="1234">
        <f t="shared" si="5"/>
        <v>503</v>
      </c>
      <c r="M36" s="1235">
        <f t="shared" ref="M36" si="9">MAX(G36:J36)</f>
        <v>172</v>
      </c>
      <c r="N36" s="1236">
        <f t="shared" ref="N36" si="10">(SUM(G36:J36)-MIN(G36:J36))/3</f>
        <v>167.66666666666666</v>
      </c>
      <c r="O36" s="1237">
        <f t="shared" ref="O36" si="11">L36/10+K36</f>
        <v>50.3</v>
      </c>
    </row>
    <row r="37" spans="3:15" s="1112" customFormat="1" ht="21.95" customHeight="1" x14ac:dyDescent="0.2">
      <c r="C37" s="1150">
        <v>5</v>
      </c>
      <c r="D37" s="1162" t="s">
        <v>10</v>
      </c>
      <c r="E37" s="1152">
        <v>1</v>
      </c>
      <c r="F37" s="1153">
        <v>1</v>
      </c>
      <c r="G37" s="1163">
        <v>153</v>
      </c>
      <c r="H37" s="1164">
        <v>152</v>
      </c>
      <c r="I37" s="1164">
        <v>160</v>
      </c>
      <c r="J37" s="1165">
        <v>163</v>
      </c>
      <c r="K37" s="1157"/>
      <c r="L37" s="1158">
        <f t="shared" si="5"/>
        <v>476</v>
      </c>
      <c r="M37" s="1159">
        <f>MAX(G37:J37)</f>
        <v>163</v>
      </c>
      <c r="N37" s="1160">
        <f>(SUM(G37:J37)-MIN(G37:J37))/3</f>
        <v>158.66666666666666</v>
      </c>
      <c r="O37" s="1161">
        <f>L37/10+K37</f>
        <v>47.6</v>
      </c>
    </row>
    <row r="38" spans="3:15" s="1112" customFormat="1" ht="21.95" customHeight="1" x14ac:dyDescent="0.2">
      <c r="C38" s="1226">
        <v>6</v>
      </c>
      <c r="D38" s="1227" t="s">
        <v>8</v>
      </c>
      <c r="E38" s="1228">
        <v>1</v>
      </c>
      <c r="F38" s="1229">
        <v>1</v>
      </c>
      <c r="G38" s="1230">
        <v>138</v>
      </c>
      <c r="H38" s="1231">
        <v>125</v>
      </c>
      <c r="I38" s="1231">
        <v>190</v>
      </c>
      <c r="J38" s="1232">
        <v>144</v>
      </c>
      <c r="K38" s="1233"/>
      <c r="L38" s="1234">
        <f t="shared" si="5"/>
        <v>472</v>
      </c>
      <c r="M38" s="1235">
        <f>MAX(G38:J38)</f>
        <v>190</v>
      </c>
      <c r="N38" s="1236">
        <f>(SUM(G38:J38)-MIN(G38:J38))/3</f>
        <v>157.33333333333334</v>
      </c>
      <c r="O38" s="1237">
        <f>L38/10+K38</f>
        <v>47.2</v>
      </c>
    </row>
    <row r="39" spans="3:15" s="1112" customFormat="1" ht="21.95" customHeight="1" x14ac:dyDescent="0.2">
      <c r="C39" s="1150">
        <v>7</v>
      </c>
      <c r="D39" s="1162" t="s">
        <v>14</v>
      </c>
      <c r="E39" s="1152">
        <v>2</v>
      </c>
      <c r="F39" s="1153">
        <v>1</v>
      </c>
      <c r="G39" s="1163">
        <v>153</v>
      </c>
      <c r="H39" s="1164">
        <v>157</v>
      </c>
      <c r="I39" s="1164">
        <v>133</v>
      </c>
      <c r="J39" s="1165">
        <v>162</v>
      </c>
      <c r="K39" s="1157"/>
      <c r="L39" s="1158">
        <f t="shared" si="5"/>
        <v>472</v>
      </c>
      <c r="M39" s="1159">
        <f>MAX(G39:J39)</f>
        <v>162</v>
      </c>
      <c r="N39" s="1160">
        <f>(SUM(G39:J39)-MIN(G39:J39))/3</f>
        <v>157.33333333333334</v>
      </c>
      <c r="O39" s="1161">
        <f>L39/10+K39</f>
        <v>47.2</v>
      </c>
    </row>
    <row r="40" spans="3:15" s="1112" customFormat="1" ht="21.95" customHeight="1" x14ac:dyDescent="0.2">
      <c r="C40" s="1226">
        <v>8</v>
      </c>
      <c r="D40" s="1227" t="s">
        <v>44</v>
      </c>
      <c r="E40" s="1228">
        <v>2</v>
      </c>
      <c r="F40" s="1229">
        <v>2</v>
      </c>
      <c r="G40" s="1230">
        <v>177</v>
      </c>
      <c r="H40" s="1231">
        <v>136</v>
      </c>
      <c r="I40" s="1231">
        <v>140</v>
      </c>
      <c r="J40" s="1232">
        <v>153</v>
      </c>
      <c r="K40" s="1233"/>
      <c r="L40" s="1234">
        <f t="shared" si="5"/>
        <v>470</v>
      </c>
      <c r="M40" s="1235">
        <f t="shared" si="6"/>
        <v>177</v>
      </c>
      <c r="N40" s="1236">
        <f t="shared" si="7"/>
        <v>156.66666666666666</v>
      </c>
      <c r="O40" s="1237">
        <f t="shared" si="8"/>
        <v>47</v>
      </c>
    </row>
    <row r="41" spans="3:15" s="1112" customFormat="1" ht="21.95" customHeight="1" x14ac:dyDescent="0.2">
      <c r="C41" s="1150">
        <v>9</v>
      </c>
      <c r="D41" s="1162" t="s">
        <v>9</v>
      </c>
      <c r="E41" s="1152">
        <v>4</v>
      </c>
      <c r="F41" s="1153">
        <v>1</v>
      </c>
      <c r="G41" s="1163">
        <v>174</v>
      </c>
      <c r="H41" s="1164">
        <v>117</v>
      </c>
      <c r="I41" s="1164">
        <v>158</v>
      </c>
      <c r="J41" s="1165">
        <v>135</v>
      </c>
      <c r="K41" s="1157"/>
      <c r="L41" s="1158">
        <f t="shared" si="5"/>
        <v>467</v>
      </c>
      <c r="M41" s="1159">
        <f>MAX(G41:J41)</f>
        <v>174</v>
      </c>
      <c r="N41" s="1160">
        <f>(SUM(G41:J41)-MIN(G41:J41))/3</f>
        <v>155.66666666666666</v>
      </c>
      <c r="O41" s="1161">
        <f>L41/10+K41</f>
        <v>46.7</v>
      </c>
    </row>
    <row r="42" spans="3:15" s="1112" customFormat="1" ht="21.95" customHeight="1" x14ac:dyDescent="0.2">
      <c r="C42" s="1226">
        <v>10</v>
      </c>
      <c r="D42" s="1227" t="s">
        <v>489</v>
      </c>
      <c r="E42" s="1228">
        <v>5</v>
      </c>
      <c r="F42" s="1229">
        <v>2</v>
      </c>
      <c r="G42" s="1230">
        <v>152</v>
      </c>
      <c r="H42" s="1231">
        <v>160</v>
      </c>
      <c r="I42" s="1231">
        <v>150</v>
      </c>
      <c r="J42" s="1232">
        <v>130</v>
      </c>
      <c r="K42" s="1233"/>
      <c r="L42" s="1234">
        <f t="shared" si="5"/>
        <v>462</v>
      </c>
      <c r="M42" s="1235">
        <f>MAX(G42:J42)</f>
        <v>160</v>
      </c>
      <c r="N42" s="1236">
        <f>(SUM(G42:J42)-MIN(G42:J42))/3</f>
        <v>154</v>
      </c>
      <c r="O42" s="1237">
        <f>L42/10+K42</f>
        <v>46.2</v>
      </c>
    </row>
    <row r="43" spans="3:15" s="1112" customFormat="1" ht="21.95" customHeight="1" x14ac:dyDescent="0.2">
      <c r="C43" s="1150">
        <v>11</v>
      </c>
      <c r="D43" s="1162" t="s">
        <v>480</v>
      </c>
      <c r="E43" s="1152">
        <v>3</v>
      </c>
      <c r="F43" s="1153">
        <v>2</v>
      </c>
      <c r="G43" s="1163">
        <v>134</v>
      </c>
      <c r="H43" s="1164">
        <v>167</v>
      </c>
      <c r="I43" s="1164">
        <v>140</v>
      </c>
      <c r="J43" s="1165">
        <v>150</v>
      </c>
      <c r="K43" s="1157"/>
      <c r="L43" s="1158">
        <f t="shared" si="5"/>
        <v>457</v>
      </c>
      <c r="M43" s="1159">
        <f t="shared" ref="M43" si="12">MAX(G43:J43)</f>
        <v>167</v>
      </c>
      <c r="N43" s="1160">
        <f t="shared" ref="N43" si="13">(SUM(G43:J43)-MIN(G43:J43))/3</f>
        <v>152.33333333333334</v>
      </c>
      <c r="O43" s="1161">
        <f t="shared" ref="O43" si="14">L43/10+K43</f>
        <v>45.7</v>
      </c>
    </row>
    <row r="44" spans="3:15" s="1112" customFormat="1" ht="21.95" customHeight="1" x14ac:dyDescent="0.2">
      <c r="C44" s="1226">
        <v>12</v>
      </c>
      <c r="D44" s="1227" t="s">
        <v>490</v>
      </c>
      <c r="E44" s="1228">
        <v>6</v>
      </c>
      <c r="F44" s="1229">
        <v>1</v>
      </c>
      <c r="G44" s="1230">
        <v>145</v>
      </c>
      <c r="H44" s="1231">
        <v>120</v>
      </c>
      <c r="I44" s="1231">
        <v>141</v>
      </c>
      <c r="J44" s="1232">
        <v>167</v>
      </c>
      <c r="K44" s="1233"/>
      <c r="L44" s="1234">
        <f t="shared" si="5"/>
        <v>453</v>
      </c>
      <c r="M44" s="1235">
        <f>MAX(G44:J44)</f>
        <v>167</v>
      </c>
      <c r="N44" s="1236">
        <f>(SUM(G44:J44)-MIN(G44:J44))/3</f>
        <v>151</v>
      </c>
      <c r="O44" s="1237">
        <f>L44/10+K44</f>
        <v>45.3</v>
      </c>
    </row>
    <row r="45" spans="3:15" s="1112" customFormat="1" ht="21.95" customHeight="1" x14ac:dyDescent="0.2">
      <c r="C45" s="1150">
        <v>13</v>
      </c>
      <c r="D45" s="1162" t="s">
        <v>485</v>
      </c>
      <c r="E45" s="1152">
        <v>1</v>
      </c>
      <c r="F45" s="1153">
        <v>2</v>
      </c>
      <c r="G45" s="1163">
        <v>136</v>
      </c>
      <c r="H45" s="1164">
        <v>147</v>
      </c>
      <c r="I45" s="1164">
        <v>145</v>
      </c>
      <c r="J45" s="1165">
        <v>138</v>
      </c>
      <c r="K45" s="1157"/>
      <c r="L45" s="1158">
        <f t="shared" si="5"/>
        <v>430</v>
      </c>
      <c r="M45" s="1159">
        <f t="shared" si="6"/>
        <v>147</v>
      </c>
      <c r="N45" s="1160">
        <f t="shared" si="7"/>
        <v>143.33333333333334</v>
      </c>
      <c r="O45" s="1161">
        <f t="shared" si="8"/>
        <v>43</v>
      </c>
    </row>
    <row r="46" spans="3:15" s="1112" customFormat="1" ht="21.95" customHeight="1" x14ac:dyDescent="0.2">
      <c r="C46" s="1226">
        <v>14</v>
      </c>
      <c r="D46" s="1227" t="s">
        <v>138</v>
      </c>
      <c r="E46" s="1228">
        <v>3</v>
      </c>
      <c r="F46" s="1229">
        <v>1</v>
      </c>
      <c r="G46" s="1230">
        <v>131</v>
      </c>
      <c r="H46" s="1231">
        <v>108</v>
      </c>
      <c r="I46" s="1231">
        <v>153</v>
      </c>
      <c r="J46" s="1232">
        <v>145</v>
      </c>
      <c r="K46" s="1233"/>
      <c r="L46" s="1234">
        <f t="shared" si="5"/>
        <v>429</v>
      </c>
      <c r="M46" s="1235">
        <f t="shared" si="6"/>
        <v>153</v>
      </c>
      <c r="N46" s="1236">
        <f t="shared" si="7"/>
        <v>143</v>
      </c>
      <c r="O46" s="1237">
        <f t="shared" si="8"/>
        <v>42.9</v>
      </c>
    </row>
    <row r="47" spans="3:15" s="1112" customFormat="1" ht="21.95" customHeight="1" x14ac:dyDescent="0.2">
      <c r="C47" s="1150">
        <v>15</v>
      </c>
      <c r="D47" s="1162" t="s">
        <v>36</v>
      </c>
      <c r="E47" s="1152">
        <v>2</v>
      </c>
      <c r="F47" s="1153">
        <v>2</v>
      </c>
      <c r="G47" s="1163">
        <v>113</v>
      </c>
      <c r="H47" s="1164">
        <v>134</v>
      </c>
      <c r="I47" s="1164">
        <v>145</v>
      </c>
      <c r="J47" s="1165">
        <v>144</v>
      </c>
      <c r="K47" s="1157"/>
      <c r="L47" s="1158">
        <f t="shared" si="5"/>
        <v>423</v>
      </c>
      <c r="M47" s="1159">
        <f t="shared" si="6"/>
        <v>145</v>
      </c>
      <c r="N47" s="1160">
        <f t="shared" si="7"/>
        <v>141</v>
      </c>
      <c r="O47" s="1161">
        <f t="shared" si="8"/>
        <v>42.3</v>
      </c>
    </row>
    <row r="48" spans="3:15" s="1112" customFormat="1" ht="21.95" customHeight="1" x14ac:dyDescent="0.2">
      <c r="C48" s="1226">
        <v>16</v>
      </c>
      <c r="D48" s="1227" t="s">
        <v>492</v>
      </c>
      <c r="E48" s="1228">
        <v>5</v>
      </c>
      <c r="F48" s="1229">
        <v>2</v>
      </c>
      <c r="G48" s="1230">
        <v>123</v>
      </c>
      <c r="H48" s="1231">
        <v>139</v>
      </c>
      <c r="I48" s="1231">
        <v>101</v>
      </c>
      <c r="J48" s="1232">
        <v>134</v>
      </c>
      <c r="K48" s="1233"/>
      <c r="L48" s="1234">
        <f t="shared" si="5"/>
        <v>396</v>
      </c>
      <c r="M48" s="1235">
        <f>MAX(G48:J48)</f>
        <v>139</v>
      </c>
      <c r="N48" s="1236">
        <f>(SUM(G48:J48)-MIN(G48:J48))/3</f>
        <v>132</v>
      </c>
      <c r="O48" s="1237">
        <f>L48/10+K48</f>
        <v>39.6</v>
      </c>
    </row>
    <row r="49" spans="3:25" s="1112" customFormat="1" ht="21.95" customHeight="1" x14ac:dyDescent="0.2">
      <c r="C49" s="1150">
        <v>17</v>
      </c>
      <c r="D49" s="1162" t="s">
        <v>474</v>
      </c>
      <c r="E49" s="1152">
        <v>4</v>
      </c>
      <c r="F49" s="1153">
        <v>1</v>
      </c>
      <c r="G49" s="1163">
        <v>120</v>
      </c>
      <c r="H49" s="1164">
        <v>113</v>
      </c>
      <c r="I49" s="1164">
        <v>134</v>
      </c>
      <c r="J49" s="1165">
        <v>112</v>
      </c>
      <c r="K49" s="1157"/>
      <c r="L49" s="1158">
        <f t="shared" si="5"/>
        <v>367</v>
      </c>
      <c r="M49" s="1159">
        <f t="shared" ref="M49:M50" si="15">MAX(G49:J49)</f>
        <v>134</v>
      </c>
      <c r="N49" s="1160">
        <f t="shared" ref="N49:N50" si="16">(SUM(G49:J49)-MIN(G49:J49))/3</f>
        <v>122.33333333333333</v>
      </c>
      <c r="O49" s="1161">
        <f t="shared" ref="O49:O50" si="17">L49/10+K49</f>
        <v>36.700000000000003</v>
      </c>
    </row>
    <row r="50" spans="3:25" s="1112" customFormat="1" ht="21.95" customHeight="1" thickBot="1" x14ac:dyDescent="0.25">
      <c r="C50" s="1238">
        <v>18</v>
      </c>
      <c r="D50" s="1239" t="s">
        <v>493</v>
      </c>
      <c r="E50" s="1240">
        <v>6</v>
      </c>
      <c r="F50" s="1241">
        <v>2</v>
      </c>
      <c r="G50" s="1242">
        <v>48</v>
      </c>
      <c r="H50" s="1243">
        <v>63</v>
      </c>
      <c r="I50" s="1243">
        <v>81</v>
      </c>
      <c r="J50" s="1244">
        <v>79</v>
      </c>
      <c r="K50" s="1245"/>
      <c r="L50" s="1243">
        <f t="shared" si="5"/>
        <v>223</v>
      </c>
      <c r="M50" s="1243">
        <f t="shared" si="15"/>
        <v>81</v>
      </c>
      <c r="N50" s="1246">
        <f t="shared" si="16"/>
        <v>74.333333333333329</v>
      </c>
      <c r="O50" s="1247">
        <f t="shared" si="17"/>
        <v>22.3</v>
      </c>
    </row>
    <row r="51" spans="3:25" ht="12" customHeight="1" x14ac:dyDescent="0.25">
      <c r="C51" s="1138"/>
      <c r="D51" s="1138"/>
      <c r="E51" s="1138"/>
      <c r="F51" s="1138"/>
      <c r="G51" s="1138"/>
      <c r="H51" s="1138"/>
      <c r="I51" s="1138"/>
      <c r="J51" s="1138"/>
      <c r="K51" s="1138"/>
      <c r="L51" s="1138"/>
      <c r="M51" s="1138"/>
      <c r="N51" s="1138"/>
      <c r="O51" s="1138"/>
      <c r="P51" s="1138"/>
      <c r="T51" s="1100"/>
      <c r="W51" s="1100"/>
      <c r="X51" s="1100"/>
      <c r="Y51" s="1100"/>
    </row>
    <row r="52" spans="3:25" ht="18" x14ac:dyDescent="0.2">
      <c r="C52" s="1112"/>
      <c r="D52" s="1177" t="s">
        <v>46</v>
      </c>
      <c r="E52" s="1178" t="s">
        <v>37</v>
      </c>
      <c r="F52" s="1848" t="s">
        <v>567</v>
      </c>
      <c r="G52" s="1848"/>
      <c r="H52" s="1870" t="s">
        <v>60</v>
      </c>
      <c r="I52" s="1870"/>
      <c r="J52" s="1870"/>
      <c r="K52" s="1870"/>
      <c r="L52" s="1870"/>
      <c r="M52" s="1112"/>
      <c r="N52" s="1112"/>
      <c r="O52" s="1112"/>
    </row>
    <row r="53" spans="3:25" ht="18" x14ac:dyDescent="0.2">
      <c r="C53" s="1112"/>
      <c r="D53" s="1179" t="s">
        <v>491</v>
      </c>
      <c r="E53" s="1180" t="s">
        <v>37</v>
      </c>
      <c r="F53" s="1848" t="s">
        <v>568</v>
      </c>
      <c r="G53" s="1848"/>
      <c r="H53" s="1871" t="s">
        <v>475</v>
      </c>
      <c r="I53" s="1871"/>
      <c r="J53" s="1871"/>
      <c r="K53" s="1871"/>
      <c r="L53" s="1871"/>
      <c r="M53" s="1112"/>
      <c r="N53" s="1112"/>
      <c r="O53" s="1112"/>
    </row>
    <row r="56" spans="3:25" ht="15.75" x14ac:dyDescent="0.25">
      <c r="C56" s="1852" t="s">
        <v>527</v>
      </c>
      <c r="D56" s="1852"/>
      <c r="E56" s="1852"/>
      <c r="F56" s="1852"/>
      <c r="G56" s="1852"/>
      <c r="H56" s="1852"/>
      <c r="I56" s="1852"/>
      <c r="J56" s="1852"/>
      <c r="K56" s="1852"/>
      <c r="L56" s="1852"/>
      <c r="M56" s="1852"/>
      <c r="N56" s="1852"/>
      <c r="O56" s="1181"/>
      <c r="P56" s="1181"/>
    </row>
    <row r="57" spans="3:25" ht="9.9499999999999993" customHeight="1" x14ac:dyDescent="0.25">
      <c r="C57" s="1181"/>
      <c r="D57" s="1181"/>
      <c r="E57" s="1182"/>
      <c r="F57" s="1183"/>
      <c r="G57" s="1183"/>
      <c r="H57" s="1183"/>
      <c r="I57" s="1183"/>
      <c r="J57" s="1183"/>
      <c r="K57" s="1183"/>
      <c r="L57" s="1183"/>
      <c r="M57" s="1183"/>
      <c r="N57" s="1183"/>
      <c r="O57" s="1181"/>
      <c r="P57" s="1181"/>
    </row>
    <row r="58" spans="3:25" ht="15.75" x14ac:dyDescent="0.25">
      <c r="C58" s="1184"/>
      <c r="D58" s="1185" t="s">
        <v>541</v>
      </c>
      <c r="E58" s="1185"/>
      <c r="F58" s="1185"/>
      <c r="G58" s="1185"/>
      <c r="H58" s="1185"/>
      <c r="I58" s="1185"/>
      <c r="J58" s="1185"/>
      <c r="K58" s="1185"/>
      <c r="L58" s="1185"/>
      <c r="M58" s="1185"/>
      <c r="N58" s="1185"/>
      <c r="O58" s="1181"/>
      <c r="P58" s="1181"/>
    </row>
    <row r="59" spans="3:25" s="1186" customFormat="1" ht="9.9499999999999993" customHeight="1" x14ac:dyDescent="0.25">
      <c r="C59" s="1184"/>
      <c r="D59" s="1185"/>
      <c r="E59" s="1185"/>
      <c r="F59" s="1185"/>
      <c r="G59" s="1185"/>
      <c r="H59" s="1185"/>
      <c r="I59" s="1185"/>
      <c r="J59" s="1185"/>
      <c r="K59" s="1185"/>
      <c r="L59" s="1185"/>
      <c r="M59" s="1185"/>
      <c r="N59" s="1185"/>
      <c r="O59" s="1181"/>
      <c r="P59" s="1181"/>
    </row>
    <row r="60" spans="3:25" ht="15.75" customHeight="1" x14ac:dyDescent="0.25">
      <c r="C60" s="1187" t="s">
        <v>542</v>
      </c>
      <c r="D60" s="1184" t="s">
        <v>543</v>
      </c>
      <c r="E60" s="1188"/>
      <c r="F60" s="1188"/>
      <c r="G60" s="1188"/>
      <c r="H60" s="1188"/>
      <c r="I60" s="1188"/>
      <c r="J60" s="1188"/>
      <c r="K60" s="1188"/>
      <c r="L60" s="1188"/>
      <c r="M60" s="1188"/>
      <c r="N60" s="1188"/>
      <c r="O60" s="1184"/>
      <c r="P60" s="1181"/>
    </row>
    <row r="61" spans="3:25" ht="15" customHeight="1" x14ac:dyDescent="0.25">
      <c r="C61" s="1184"/>
      <c r="D61" s="1184" t="s">
        <v>544</v>
      </c>
      <c r="E61" s="1188"/>
      <c r="F61" s="1188"/>
      <c r="G61" s="1188"/>
      <c r="H61" s="1188"/>
      <c r="I61" s="1188"/>
      <c r="J61" s="1188"/>
      <c r="K61" s="1188"/>
      <c r="L61" s="1188"/>
      <c r="M61" s="1181"/>
      <c r="N61" s="1188"/>
      <c r="O61" s="1184"/>
      <c r="P61" s="1181"/>
    </row>
    <row r="62" spans="3:25" ht="15" customHeight="1" x14ac:dyDescent="0.25">
      <c r="C62" s="1184"/>
      <c r="D62" s="1184" t="s">
        <v>545</v>
      </c>
      <c r="E62" s="1188"/>
      <c r="F62" s="1188"/>
      <c r="G62" s="1188"/>
      <c r="H62" s="1188"/>
      <c r="I62" s="1188"/>
      <c r="J62" s="1188"/>
      <c r="K62" s="1188"/>
      <c r="L62" s="1188"/>
      <c r="M62" s="1188"/>
      <c r="N62" s="1188"/>
      <c r="O62" s="1184"/>
      <c r="P62" s="1181"/>
    </row>
    <row r="63" spans="3:25" s="1186" customFormat="1" ht="9.9499999999999993" customHeight="1" x14ac:dyDescent="0.25">
      <c r="C63" s="1184"/>
      <c r="D63" s="1185"/>
      <c r="E63" s="1185"/>
      <c r="F63" s="1185"/>
      <c r="G63" s="1185"/>
      <c r="H63" s="1185"/>
      <c r="I63" s="1185"/>
      <c r="J63" s="1185"/>
      <c r="K63" s="1185"/>
      <c r="L63" s="1185"/>
      <c r="M63" s="1185"/>
      <c r="N63" s="1185"/>
      <c r="O63" s="1181"/>
      <c r="P63" s="1181"/>
    </row>
    <row r="64" spans="3:25" ht="15" customHeight="1" x14ac:dyDescent="0.25">
      <c r="C64" s="1187" t="s">
        <v>546</v>
      </c>
      <c r="D64" s="1184" t="s">
        <v>547</v>
      </c>
      <c r="E64" s="1188"/>
      <c r="F64" s="1188"/>
      <c r="G64" s="1188"/>
      <c r="H64" s="1188"/>
      <c r="I64" s="1188"/>
      <c r="J64" s="1188"/>
      <c r="K64" s="1188"/>
      <c r="L64" s="1188"/>
      <c r="M64" s="1188"/>
      <c r="N64" s="1188"/>
      <c r="O64" s="1184"/>
      <c r="P64" s="1181"/>
    </row>
    <row r="65" spans="3:16" ht="15" customHeight="1" x14ac:dyDescent="0.25">
      <c r="C65" s="1184"/>
      <c r="D65" s="1184" t="s">
        <v>548</v>
      </c>
      <c r="E65" s="1188"/>
      <c r="F65" s="1188"/>
      <c r="G65" s="1188"/>
      <c r="H65" s="1188"/>
      <c r="I65" s="1188"/>
      <c r="J65" s="1188"/>
      <c r="K65" s="1188"/>
      <c r="L65" s="1188"/>
      <c r="M65" s="1188"/>
      <c r="N65" s="1188"/>
      <c r="O65" s="1184"/>
      <c r="P65" s="1181"/>
    </row>
  </sheetData>
  <sortState ref="L8:N23">
    <sortCondition descending="1" ref="L8"/>
  </sortState>
  <mergeCells count="34">
    <mergeCell ref="O7:O8"/>
    <mergeCell ref="O31:O32"/>
    <mergeCell ref="C2:O2"/>
    <mergeCell ref="C3:O3"/>
    <mergeCell ref="C4:O4"/>
    <mergeCell ref="C6:D6"/>
    <mergeCell ref="C30:D30"/>
    <mergeCell ref="C7:C8"/>
    <mergeCell ref="D7:D8"/>
    <mergeCell ref="E7:E8"/>
    <mergeCell ref="F7:F8"/>
    <mergeCell ref="G7:J7"/>
    <mergeCell ref="K7:K8"/>
    <mergeCell ref="L7:L8"/>
    <mergeCell ref="M7:M8"/>
    <mergeCell ref="N7:N8"/>
    <mergeCell ref="H26:L26"/>
    <mergeCell ref="F27:G27"/>
    <mergeCell ref="H27:L27"/>
    <mergeCell ref="F52:G52"/>
    <mergeCell ref="H52:L52"/>
    <mergeCell ref="F31:F32"/>
    <mergeCell ref="F26:G26"/>
    <mergeCell ref="M31:M32"/>
    <mergeCell ref="N31:N32"/>
    <mergeCell ref="C56:N56"/>
    <mergeCell ref="F53:G53"/>
    <mergeCell ref="H53:L53"/>
    <mergeCell ref="G31:J31"/>
    <mergeCell ref="K31:K32"/>
    <mergeCell ref="L31:L32"/>
    <mergeCell ref="C31:C32"/>
    <mergeCell ref="D31:D32"/>
    <mergeCell ref="E31:E32"/>
  </mergeCells>
  <pageMargins left="0.7" right="0.7" top="0.75" bottom="0.75" header="0.3" footer="0.3"/>
  <ignoredErrors>
    <ignoredError sqref="L9:M24 M39:N39 M34:N37 M40:N50 M38:N38 M33:N33 L33:L50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C2:Y58"/>
  <sheetViews>
    <sheetView topLeftCell="A4" workbookViewId="0">
      <selection activeCell="T39" sqref="T39"/>
    </sheetView>
  </sheetViews>
  <sheetFormatPr defaultRowHeight="12.75" x14ac:dyDescent="0.2"/>
  <cols>
    <col min="1" max="2" width="9.140625" style="1099"/>
    <col min="3" max="3" width="8.7109375" style="1099" customWidth="1"/>
    <col min="4" max="4" width="32.7109375" style="1099" customWidth="1"/>
    <col min="5" max="6" width="11.7109375" style="1099" customWidth="1"/>
    <col min="7" max="10" width="9.7109375" style="1099" customWidth="1"/>
    <col min="11" max="11" width="8.7109375" style="1099" customWidth="1"/>
    <col min="12" max="15" width="12.7109375" style="1099" customWidth="1"/>
    <col min="16" max="16384" width="9.140625" style="1099"/>
  </cols>
  <sheetData>
    <row r="2" spans="3:20" ht="24.95" customHeight="1" x14ac:dyDescent="0.2">
      <c r="C2" s="1872" t="s">
        <v>476</v>
      </c>
      <c r="D2" s="1872"/>
      <c r="E2" s="1872"/>
      <c r="F2" s="1872"/>
      <c r="G2" s="1872"/>
      <c r="H2" s="1872"/>
      <c r="I2" s="1872"/>
      <c r="J2" s="1872"/>
      <c r="K2" s="1872"/>
      <c r="L2" s="1872"/>
      <c r="M2" s="1872"/>
      <c r="N2" s="1872"/>
      <c r="O2" s="1872"/>
    </row>
    <row r="3" spans="3:20" ht="24.95" customHeight="1" x14ac:dyDescent="0.2">
      <c r="C3" s="1873" t="s">
        <v>578</v>
      </c>
      <c r="D3" s="1873"/>
      <c r="E3" s="1873"/>
      <c r="F3" s="1873"/>
      <c r="G3" s="1873"/>
      <c r="H3" s="1873"/>
      <c r="I3" s="1873"/>
      <c r="J3" s="1873"/>
      <c r="K3" s="1873"/>
      <c r="L3" s="1873"/>
      <c r="M3" s="1873"/>
      <c r="N3" s="1873"/>
      <c r="O3" s="1873"/>
    </row>
    <row r="4" spans="3:20" ht="24.95" customHeight="1" x14ac:dyDescent="0.2">
      <c r="C4" s="1874" t="s">
        <v>497</v>
      </c>
      <c r="D4" s="1874"/>
      <c r="E4" s="1874"/>
      <c r="F4" s="1874"/>
      <c r="G4" s="1874"/>
      <c r="H4" s="1874"/>
      <c r="I4" s="1874"/>
      <c r="J4" s="1874"/>
      <c r="K4" s="1874"/>
      <c r="L4" s="1874"/>
      <c r="M4" s="1874"/>
      <c r="N4" s="1874"/>
      <c r="O4" s="1874"/>
    </row>
    <row r="5" spans="3:20" ht="21" x14ac:dyDescent="0.2">
      <c r="C5" s="1096"/>
      <c r="D5" s="1096"/>
      <c r="E5" s="1096"/>
      <c r="F5" s="1096"/>
      <c r="G5" s="1096"/>
      <c r="H5" s="1096"/>
      <c r="I5" s="1096"/>
      <c r="J5" s="1096"/>
      <c r="K5" s="1096"/>
      <c r="L5" s="1096"/>
      <c r="M5" s="1096"/>
      <c r="N5" s="1096"/>
      <c r="O5" s="1097"/>
    </row>
    <row r="6" spans="3:20" ht="19.5" customHeight="1" thickBot="1" x14ac:dyDescent="0.25">
      <c r="C6" s="1876" t="s">
        <v>531</v>
      </c>
      <c r="D6" s="1876"/>
      <c r="E6" s="1096"/>
      <c r="F6" s="1096"/>
      <c r="G6" s="1096"/>
      <c r="H6" s="1096"/>
      <c r="I6" s="1096"/>
      <c r="J6" s="1096"/>
      <c r="K6" s="1096"/>
      <c r="L6" s="1096"/>
      <c r="M6" s="1096"/>
      <c r="N6" s="1096"/>
      <c r="O6" s="1097"/>
      <c r="P6" s="1098"/>
      <c r="T6" s="1100"/>
    </row>
    <row r="7" spans="3:20" ht="19.5" customHeight="1" x14ac:dyDescent="0.2">
      <c r="C7" s="1861" t="s">
        <v>5</v>
      </c>
      <c r="D7" s="1863" t="s">
        <v>479</v>
      </c>
      <c r="E7" s="1853" t="s">
        <v>560</v>
      </c>
      <c r="F7" s="1865" t="s">
        <v>559</v>
      </c>
      <c r="G7" s="1867" t="s">
        <v>7</v>
      </c>
      <c r="H7" s="1868"/>
      <c r="I7" s="1868"/>
      <c r="J7" s="1869"/>
      <c r="K7" s="1853" t="s">
        <v>534</v>
      </c>
      <c r="L7" s="1855" t="s">
        <v>537</v>
      </c>
      <c r="M7" s="1855" t="s">
        <v>535</v>
      </c>
      <c r="N7" s="1857" t="s">
        <v>536</v>
      </c>
      <c r="O7" s="1859" t="s">
        <v>538</v>
      </c>
      <c r="P7" s="1098"/>
      <c r="T7" s="1100"/>
    </row>
    <row r="8" spans="3:20" ht="80.099999999999994" customHeight="1" thickBot="1" x14ac:dyDescent="0.25">
      <c r="C8" s="1862"/>
      <c r="D8" s="1864"/>
      <c r="E8" s="1854"/>
      <c r="F8" s="1866"/>
      <c r="G8" s="1192" t="s">
        <v>1</v>
      </c>
      <c r="H8" s="1193" t="s">
        <v>2</v>
      </c>
      <c r="I8" s="1193" t="s">
        <v>3</v>
      </c>
      <c r="J8" s="1194" t="s">
        <v>6</v>
      </c>
      <c r="K8" s="1854"/>
      <c r="L8" s="1856"/>
      <c r="M8" s="1856"/>
      <c r="N8" s="1858"/>
      <c r="O8" s="1860"/>
      <c r="P8" s="1101"/>
      <c r="T8" s="1100"/>
    </row>
    <row r="9" spans="3:20" s="1112" customFormat="1" ht="21.95" customHeight="1" x14ac:dyDescent="0.2">
      <c r="C9" s="1114">
        <v>1</v>
      </c>
      <c r="D9" s="1253" t="s">
        <v>39</v>
      </c>
      <c r="E9" s="1104">
        <v>2</v>
      </c>
      <c r="F9" s="1105">
        <v>2</v>
      </c>
      <c r="G9" s="1254">
        <v>141</v>
      </c>
      <c r="H9" s="1255">
        <v>243</v>
      </c>
      <c r="I9" s="1255">
        <v>185</v>
      </c>
      <c r="J9" s="1257">
        <v>202</v>
      </c>
      <c r="K9" s="1122">
        <v>3</v>
      </c>
      <c r="L9" s="1123">
        <f t="shared" ref="L9" si="0">SUM(G9:J9)-MIN(G9:J9)</f>
        <v>630</v>
      </c>
      <c r="M9" s="1124">
        <f t="shared" ref="M9" si="1">MAX(G9:J9)</f>
        <v>243</v>
      </c>
      <c r="N9" s="1125">
        <f t="shared" ref="N9" si="2">ROUND(L9/3,1)</f>
        <v>210</v>
      </c>
      <c r="O9" s="1111">
        <f>L9/10+K9</f>
        <v>66</v>
      </c>
    </row>
    <row r="10" spans="3:20" s="1112" customFormat="1" ht="21.95" customHeight="1" x14ac:dyDescent="0.2">
      <c r="C10" s="1195">
        <v>2</v>
      </c>
      <c r="D10" s="1269" t="s">
        <v>34</v>
      </c>
      <c r="E10" s="1208">
        <v>5</v>
      </c>
      <c r="F10" s="1209">
        <v>2</v>
      </c>
      <c r="G10" s="1210">
        <v>195</v>
      </c>
      <c r="H10" s="1211">
        <v>197</v>
      </c>
      <c r="I10" s="1212">
        <v>205</v>
      </c>
      <c r="J10" s="1213">
        <v>184</v>
      </c>
      <c r="K10" s="1203"/>
      <c r="L10" s="1204">
        <f>SUM(G10:J10)-MIN(G10:J10)</f>
        <v>597</v>
      </c>
      <c r="M10" s="1205">
        <f>MAX(G10:J10)</f>
        <v>205</v>
      </c>
      <c r="N10" s="1206">
        <f>ROUND(L10/3,1)</f>
        <v>199</v>
      </c>
      <c r="O10" s="1207">
        <f>L10/10+K10</f>
        <v>59.7</v>
      </c>
    </row>
    <row r="11" spans="3:20" s="1112" customFormat="1" ht="21.95" customHeight="1" x14ac:dyDescent="0.2">
      <c r="C11" s="1114">
        <v>3</v>
      </c>
      <c r="D11" s="1258" t="s">
        <v>481</v>
      </c>
      <c r="E11" s="1104">
        <v>2</v>
      </c>
      <c r="F11" s="1105">
        <v>2</v>
      </c>
      <c r="G11" s="1106">
        <v>220</v>
      </c>
      <c r="H11" s="1107">
        <v>183</v>
      </c>
      <c r="I11" s="1126">
        <v>181</v>
      </c>
      <c r="J11" s="1108">
        <v>174</v>
      </c>
      <c r="K11" s="1122"/>
      <c r="L11" s="1123">
        <f t="shared" ref="L11:L25" si="3">SUM(G11:J11)-MIN(G11:J11)</f>
        <v>584</v>
      </c>
      <c r="M11" s="1124">
        <f t="shared" ref="M11:M25" si="4">MAX(G11:J11)</f>
        <v>220</v>
      </c>
      <c r="N11" s="1125">
        <f t="shared" ref="N11:N25" si="5">ROUND(L11/3,1)</f>
        <v>194.7</v>
      </c>
      <c r="O11" s="1111">
        <f t="shared" ref="O11:O25" si="6">L11/10+K11</f>
        <v>58.4</v>
      </c>
    </row>
    <row r="12" spans="3:20" s="1112" customFormat="1" ht="21.95" customHeight="1" x14ac:dyDescent="0.2">
      <c r="C12" s="1195">
        <v>4</v>
      </c>
      <c r="D12" s="1269" t="s">
        <v>41</v>
      </c>
      <c r="E12" s="1197">
        <v>6</v>
      </c>
      <c r="F12" s="1198">
        <v>1</v>
      </c>
      <c r="G12" s="1199">
        <v>198</v>
      </c>
      <c r="H12" s="1200">
        <v>192</v>
      </c>
      <c r="I12" s="1200">
        <v>193</v>
      </c>
      <c r="J12" s="1202">
        <v>181</v>
      </c>
      <c r="K12" s="1203"/>
      <c r="L12" s="1204">
        <f>SUM(G12:J12)-MIN(G12:J12)</f>
        <v>583</v>
      </c>
      <c r="M12" s="1205">
        <f>MAX(G12:J12)</f>
        <v>198</v>
      </c>
      <c r="N12" s="1206">
        <f>ROUND(L12/3,1)</f>
        <v>194.3</v>
      </c>
      <c r="O12" s="1207">
        <f>L12/10+K12</f>
        <v>58.3</v>
      </c>
    </row>
    <row r="13" spans="3:20" s="1112" customFormat="1" ht="21.95" customHeight="1" x14ac:dyDescent="0.2">
      <c r="C13" s="1114">
        <v>5</v>
      </c>
      <c r="D13" s="1258" t="s">
        <v>11</v>
      </c>
      <c r="E13" s="1104">
        <v>6</v>
      </c>
      <c r="F13" s="1105">
        <v>1</v>
      </c>
      <c r="G13" s="1106">
        <v>192</v>
      </c>
      <c r="H13" s="1107">
        <v>212</v>
      </c>
      <c r="I13" s="1126">
        <v>170</v>
      </c>
      <c r="J13" s="1108">
        <v>175</v>
      </c>
      <c r="K13" s="1122"/>
      <c r="L13" s="1123">
        <f>SUM(G13:J13)-MIN(G13:J13)</f>
        <v>579</v>
      </c>
      <c r="M13" s="1124">
        <f>MAX(G13:J13)</f>
        <v>212</v>
      </c>
      <c r="N13" s="1125">
        <f>ROUND(L13/3,1)</f>
        <v>193</v>
      </c>
      <c r="O13" s="1111">
        <f>L13/10+K13</f>
        <v>57.9</v>
      </c>
    </row>
    <row r="14" spans="3:20" s="1112" customFormat="1" ht="21.95" customHeight="1" x14ac:dyDescent="0.2">
      <c r="C14" s="1195">
        <v>6</v>
      </c>
      <c r="D14" s="1269" t="s">
        <v>65</v>
      </c>
      <c r="E14" s="1208">
        <v>3</v>
      </c>
      <c r="F14" s="1209">
        <v>2</v>
      </c>
      <c r="G14" s="1210">
        <v>177</v>
      </c>
      <c r="H14" s="1211">
        <v>218</v>
      </c>
      <c r="I14" s="1211">
        <v>152</v>
      </c>
      <c r="J14" s="1213">
        <v>180</v>
      </c>
      <c r="K14" s="1203"/>
      <c r="L14" s="1204">
        <f>SUM(G14:J14)-MIN(G14:J14)</f>
        <v>575</v>
      </c>
      <c r="M14" s="1205">
        <f>MAX(G14:J14)</f>
        <v>218</v>
      </c>
      <c r="N14" s="1206">
        <f>ROUND(L14/3,1)</f>
        <v>191.7</v>
      </c>
      <c r="O14" s="1207">
        <f>L14/10+K14</f>
        <v>57.5</v>
      </c>
    </row>
    <row r="15" spans="3:20" s="1112" customFormat="1" ht="21.95" customHeight="1" x14ac:dyDescent="0.2">
      <c r="C15" s="1114">
        <v>7</v>
      </c>
      <c r="D15" s="1259" t="s">
        <v>472</v>
      </c>
      <c r="E15" s="1104">
        <v>1</v>
      </c>
      <c r="F15" s="1105">
        <v>2</v>
      </c>
      <c r="G15" s="1106">
        <v>193</v>
      </c>
      <c r="H15" s="1107">
        <v>192</v>
      </c>
      <c r="I15" s="1107">
        <v>178</v>
      </c>
      <c r="J15" s="1108">
        <v>173</v>
      </c>
      <c r="K15" s="1122"/>
      <c r="L15" s="1123">
        <f>SUM(G15:J15)-MIN(G15:J15)</f>
        <v>563</v>
      </c>
      <c r="M15" s="1124">
        <f>MAX(G15:J15)</f>
        <v>193</v>
      </c>
      <c r="N15" s="1125">
        <f>ROUND(L15/3,1)</f>
        <v>187.7</v>
      </c>
      <c r="O15" s="1111">
        <f>L15/10+K15</f>
        <v>56.3</v>
      </c>
    </row>
    <row r="16" spans="3:20" s="1112" customFormat="1" ht="21.95" customHeight="1" x14ac:dyDescent="0.2">
      <c r="C16" s="1195">
        <v>8</v>
      </c>
      <c r="D16" s="1269" t="s">
        <v>47</v>
      </c>
      <c r="E16" s="1208">
        <v>3</v>
      </c>
      <c r="F16" s="1209">
        <v>1</v>
      </c>
      <c r="G16" s="1210">
        <v>135</v>
      </c>
      <c r="H16" s="1211">
        <v>173</v>
      </c>
      <c r="I16" s="1211">
        <v>177</v>
      </c>
      <c r="J16" s="1213">
        <v>170</v>
      </c>
      <c r="K16" s="1203"/>
      <c r="L16" s="1204">
        <f>SUM(G16:J16)-MIN(G16:J16)</f>
        <v>520</v>
      </c>
      <c r="M16" s="1205">
        <f>MAX(G16:J16)</f>
        <v>177</v>
      </c>
      <c r="N16" s="1206">
        <f>ROUND(L16/3,1)</f>
        <v>173.3</v>
      </c>
      <c r="O16" s="1207">
        <f t="shared" ref="O16" si="7">L16/10+K16</f>
        <v>52</v>
      </c>
    </row>
    <row r="17" spans="3:25" s="1112" customFormat="1" ht="21.95" customHeight="1" x14ac:dyDescent="0.2">
      <c r="C17" s="1114">
        <v>9</v>
      </c>
      <c r="D17" s="1258" t="s">
        <v>25</v>
      </c>
      <c r="E17" s="1104">
        <v>1</v>
      </c>
      <c r="F17" s="1105">
        <v>1</v>
      </c>
      <c r="G17" s="1106">
        <v>155</v>
      </c>
      <c r="H17" s="1107">
        <v>172</v>
      </c>
      <c r="I17" s="1107">
        <v>137</v>
      </c>
      <c r="J17" s="1108">
        <v>191</v>
      </c>
      <c r="K17" s="1122"/>
      <c r="L17" s="1123">
        <f t="shared" si="3"/>
        <v>518</v>
      </c>
      <c r="M17" s="1124">
        <f t="shared" si="4"/>
        <v>191</v>
      </c>
      <c r="N17" s="1125">
        <f t="shared" si="5"/>
        <v>172.7</v>
      </c>
      <c r="O17" s="1111">
        <f>L17/10+K17</f>
        <v>51.8</v>
      </c>
    </row>
    <row r="18" spans="3:25" s="1112" customFormat="1" ht="21.95" customHeight="1" x14ac:dyDescent="0.2">
      <c r="C18" s="1195">
        <v>10</v>
      </c>
      <c r="D18" s="1269" t="s">
        <v>67</v>
      </c>
      <c r="E18" s="1208">
        <v>5</v>
      </c>
      <c r="F18" s="1209">
        <v>2</v>
      </c>
      <c r="G18" s="1210">
        <v>141</v>
      </c>
      <c r="H18" s="1211">
        <v>170</v>
      </c>
      <c r="I18" s="1212">
        <v>169</v>
      </c>
      <c r="J18" s="1213">
        <v>174</v>
      </c>
      <c r="K18" s="1203"/>
      <c r="L18" s="1204">
        <f t="shared" si="3"/>
        <v>513</v>
      </c>
      <c r="M18" s="1205">
        <f t="shared" si="4"/>
        <v>174</v>
      </c>
      <c r="N18" s="1206">
        <f t="shared" si="5"/>
        <v>171</v>
      </c>
      <c r="O18" s="1207">
        <f t="shared" si="6"/>
        <v>51.3</v>
      </c>
    </row>
    <row r="19" spans="3:25" s="1112" customFormat="1" ht="21.95" customHeight="1" x14ac:dyDescent="0.2">
      <c r="C19" s="1114">
        <v>11</v>
      </c>
      <c r="D19" s="1258" t="s">
        <v>137</v>
      </c>
      <c r="E19" s="1104">
        <v>5</v>
      </c>
      <c r="F19" s="1105">
        <v>1</v>
      </c>
      <c r="G19" s="1106">
        <v>156</v>
      </c>
      <c r="H19" s="1107">
        <v>182</v>
      </c>
      <c r="I19" s="1107">
        <v>139</v>
      </c>
      <c r="J19" s="1108">
        <v>159</v>
      </c>
      <c r="K19" s="1122"/>
      <c r="L19" s="1123">
        <f t="shared" ref="L19" si="8">SUM(G19:J19)-MIN(G19:J19)</f>
        <v>497</v>
      </c>
      <c r="M19" s="1124">
        <f t="shared" ref="M19" si="9">MAX(G19:J19)</f>
        <v>182</v>
      </c>
      <c r="N19" s="1125">
        <f t="shared" ref="N19" si="10">ROUND(L19/3,1)</f>
        <v>165.7</v>
      </c>
      <c r="O19" s="1111">
        <f>L19/10+K19</f>
        <v>49.7</v>
      </c>
    </row>
    <row r="20" spans="3:25" s="1112" customFormat="1" ht="21.95" customHeight="1" x14ac:dyDescent="0.2">
      <c r="C20" s="1195">
        <v>12</v>
      </c>
      <c r="D20" s="1269" t="s">
        <v>478</v>
      </c>
      <c r="E20" s="1208">
        <v>5</v>
      </c>
      <c r="F20" s="1209">
        <v>1</v>
      </c>
      <c r="G20" s="1210">
        <v>149</v>
      </c>
      <c r="H20" s="1211">
        <v>131</v>
      </c>
      <c r="I20" s="1211">
        <v>183</v>
      </c>
      <c r="J20" s="1213">
        <v>163</v>
      </c>
      <c r="K20" s="1203"/>
      <c r="L20" s="1204">
        <f>SUM(G20:J20)-MIN(G20:J20)</f>
        <v>495</v>
      </c>
      <c r="M20" s="1205">
        <f>MAX(G20:J20)</f>
        <v>183</v>
      </c>
      <c r="N20" s="1206">
        <f>ROUND(L20/3,1)</f>
        <v>165</v>
      </c>
      <c r="O20" s="1207">
        <f>L20/10+K20</f>
        <v>49.5</v>
      </c>
    </row>
    <row r="21" spans="3:25" s="1112" customFormat="1" ht="21.95" customHeight="1" x14ac:dyDescent="0.2">
      <c r="C21" s="1114">
        <v>13</v>
      </c>
      <c r="D21" s="1258" t="s">
        <v>96</v>
      </c>
      <c r="E21" s="1104">
        <v>4</v>
      </c>
      <c r="F21" s="1105">
        <v>1</v>
      </c>
      <c r="G21" s="1106">
        <v>157</v>
      </c>
      <c r="H21" s="1107">
        <v>154</v>
      </c>
      <c r="I21" s="1107">
        <v>180</v>
      </c>
      <c r="J21" s="1108">
        <v>153</v>
      </c>
      <c r="K21" s="1122"/>
      <c r="L21" s="1123">
        <f>SUM(G21:J21)-MIN(G21:J21)</f>
        <v>491</v>
      </c>
      <c r="M21" s="1124">
        <f>MAX(G21:J21)</f>
        <v>180</v>
      </c>
      <c r="N21" s="1125">
        <f>ROUND(L21/3,1)</f>
        <v>163.69999999999999</v>
      </c>
      <c r="O21" s="1111">
        <f>L21/10+K21</f>
        <v>49.1</v>
      </c>
    </row>
    <row r="22" spans="3:25" s="1112" customFormat="1" ht="21.95" customHeight="1" x14ac:dyDescent="0.2">
      <c r="C22" s="1195">
        <v>14</v>
      </c>
      <c r="D22" s="1269" t="s">
        <v>498</v>
      </c>
      <c r="E22" s="1208">
        <v>2</v>
      </c>
      <c r="F22" s="1209">
        <v>1</v>
      </c>
      <c r="G22" s="1210">
        <v>145</v>
      </c>
      <c r="H22" s="1211">
        <v>128</v>
      </c>
      <c r="I22" s="1211">
        <v>142</v>
      </c>
      <c r="J22" s="1213">
        <v>176</v>
      </c>
      <c r="K22" s="1203"/>
      <c r="L22" s="1204">
        <f t="shared" ref="L22" si="11">SUM(G22:J22)-MIN(G22:J22)</f>
        <v>463</v>
      </c>
      <c r="M22" s="1205">
        <f t="shared" ref="M22" si="12">MAX(G22:J22)</f>
        <v>176</v>
      </c>
      <c r="N22" s="1206">
        <f t="shared" ref="N22" si="13">ROUND(L22/3,1)</f>
        <v>154.30000000000001</v>
      </c>
      <c r="O22" s="1207">
        <f>L22/10+K22</f>
        <v>46.3</v>
      </c>
    </row>
    <row r="23" spans="3:25" s="1112" customFormat="1" ht="21.95" customHeight="1" x14ac:dyDescent="0.2">
      <c r="C23" s="1114">
        <v>15</v>
      </c>
      <c r="D23" s="1258" t="s">
        <v>196</v>
      </c>
      <c r="E23" s="1104">
        <v>4</v>
      </c>
      <c r="F23" s="1105">
        <v>1</v>
      </c>
      <c r="G23" s="1106">
        <v>142</v>
      </c>
      <c r="H23" s="1107">
        <v>163</v>
      </c>
      <c r="I23" s="1107">
        <v>145</v>
      </c>
      <c r="J23" s="1108">
        <v>146</v>
      </c>
      <c r="K23" s="1122"/>
      <c r="L23" s="1123">
        <f>SUM(G23:J23)-MIN(G23:J23)</f>
        <v>454</v>
      </c>
      <c r="M23" s="1124">
        <f>MAX(G23:J23)</f>
        <v>163</v>
      </c>
      <c r="N23" s="1125">
        <f>ROUND(L23/3,1)</f>
        <v>151.30000000000001</v>
      </c>
      <c r="O23" s="1111">
        <f>L23/10+K23</f>
        <v>45.4</v>
      </c>
    </row>
    <row r="24" spans="3:25" s="1112" customFormat="1" ht="21.95" customHeight="1" x14ac:dyDescent="0.2">
      <c r="C24" s="1195">
        <v>16</v>
      </c>
      <c r="D24" s="1269" t="s">
        <v>136</v>
      </c>
      <c r="E24" s="1208">
        <v>2</v>
      </c>
      <c r="F24" s="1209">
        <v>1</v>
      </c>
      <c r="G24" s="1210">
        <v>141</v>
      </c>
      <c r="H24" s="1211">
        <v>135</v>
      </c>
      <c r="I24" s="1211">
        <v>167</v>
      </c>
      <c r="J24" s="1213">
        <v>141</v>
      </c>
      <c r="K24" s="1203"/>
      <c r="L24" s="1204">
        <f t="shared" si="3"/>
        <v>449</v>
      </c>
      <c r="M24" s="1205">
        <f t="shared" si="4"/>
        <v>167</v>
      </c>
      <c r="N24" s="1206">
        <f t="shared" si="5"/>
        <v>149.69999999999999</v>
      </c>
      <c r="O24" s="1207">
        <f t="shared" si="6"/>
        <v>44.9</v>
      </c>
    </row>
    <row r="25" spans="3:25" s="1112" customFormat="1" ht="21.95" customHeight="1" thickBot="1" x14ac:dyDescent="0.25">
      <c r="C25" s="1128">
        <v>17</v>
      </c>
      <c r="D25" s="1267" t="s">
        <v>51</v>
      </c>
      <c r="E25" s="1129">
        <v>6</v>
      </c>
      <c r="F25" s="1130">
        <v>2</v>
      </c>
      <c r="G25" s="1131">
        <v>150</v>
      </c>
      <c r="H25" s="1132">
        <v>150</v>
      </c>
      <c r="I25" s="1132">
        <v>120</v>
      </c>
      <c r="J25" s="1133">
        <v>144</v>
      </c>
      <c r="K25" s="1134"/>
      <c r="L25" s="1135">
        <f t="shared" si="3"/>
        <v>444</v>
      </c>
      <c r="M25" s="1134">
        <f t="shared" si="4"/>
        <v>150</v>
      </c>
      <c r="N25" s="1136">
        <f t="shared" si="5"/>
        <v>148</v>
      </c>
      <c r="O25" s="1137">
        <f t="shared" si="6"/>
        <v>44.4</v>
      </c>
    </row>
    <row r="26" spans="3:25" ht="12" customHeight="1" x14ac:dyDescent="0.25">
      <c r="C26" s="1138"/>
      <c r="D26" s="1138"/>
      <c r="E26" s="1138"/>
      <c r="F26" s="1138"/>
      <c r="G26" s="1138"/>
      <c r="H26" s="1138"/>
      <c r="I26" s="1138"/>
      <c r="J26" s="1138"/>
      <c r="K26" s="1138"/>
      <c r="L26" s="1138"/>
      <c r="M26" s="1138"/>
      <c r="N26" s="1138"/>
      <c r="O26" s="1138"/>
      <c r="P26" s="1138"/>
      <c r="T26" s="1100"/>
      <c r="W26" s="1100"/>
      <c r="X26" s="1100"/>
      <c r="Y26" s="1100"/>
    </row>
    <row r="27" spans="3:25" ht="18" x14ac:dyDescent="0.2">
      <c r="C27" s="1139"/>
      <c r="D27" s="1140" t="s">
        <v>39</v>
      </c>
      <c r="E27" s="1141" t="s">
        <v>37</v>
      </c>
      <c r="F27" s="1848" t="s">
        <v>551</v>
      </c>
      <c r="G27" s="1848"/>
      <c r="H27" s="1849" t="s">
        <v>60</v>
      </c>
      <c r="I27" s="1849"/>
      <c r="J27" s="1849"/>
      <c r="K27" s="1849"/>
      <c r="L27" s="1849"/>
      <c r="M27" s="1142"/>
      <c r="N27" s="1139"/>
      <c r="O27" s="1139"/>
    </row>
    <row r="28" spans="3:25" ht="18" x14ac:dyDescent="0.2">
      <c r="C28" s="1143"/>
      <c r="D28" s="1144" t="s">
        <v>39</v>
      </c>
      <c r="E28" s="1145" t="s">
        <v>37</v>
      </c>
      <c r="F28" s="1848" t="s">
        <v>569</v>
      </c>
      <c r="G28" s="1848"/>
      <c r="H28" s="1850" t="s">
        <v>475</v>
      </c>
      <c r="I28" s="1850"/>
      <c r="J28" s="1850"/>
      <c r="K28" s="1850"/>
      <c r="L28" s="1850"/>
      <c r="M28" s="1146"/>
      <c r="N28" s="1143"/>
      <c r="O28" s="1143"/>
    </row>
    <row r="29" spans="3:25" ht="18" x14ac:dyDescent="0.25">
      <c r="C29" s="1138"/>
      <c r="D29" s="1138"/>
      <c r="E29" s="1138"/>
      <c r="F29" s="1138"/>
      <c r="G29" s="1138"/>
      <c r="H29" s="1138"/>
      <c r="I29" s="1138"/>
      <c r="J29" s="1138"/>
      <c r="K29" s="1138"/>
      <c r="L29" s="1138"/>
      <c r="M29" s="1138"/>
      <c r="N29" s="1138"/>
      <c r="O29" s="1138"/>
    </row>
    <row r="30" spans="3:25" ht="18" x14ac:dyDescent="0.25">
      <c r="C30" s="1138"/>
      <c r="D30" s="1138"/>
      <c r="E30" s="1138"/>
      <c r="F30" s="1138"/>
      <c r="G30" s="1138"/>
      <c r="H30" s="1138"/>
      <c r="I30" s="1138"/>
      <c r="J30" s="1138"/>
      <c r="K30" s="1138"/>
      <c r="L30" s="1138"/>
      <c r="M30" s="1138"/>
      <c r="N30" s="1138"/>
      <c r="O30" s="1138"/>
    </row>
    <row r="31" spans="3:25" ht="18.75" customHeight="1" thickBot="1" x14ac:dyDescent="0.3">
      <c r="C31" s="1851" t="s">
        <v>532</v>
      </c>
      <c r="D31" s="1851"/>
      <c r="E31" s="1138"/>
      <c r="F31" s="1138"/>
      <c r="G31" s="1138"/>
      <c r="H31" s="1138"/>
      <c r="I31" s="1138"/>
      <c r="J31" s="1138"/>
      <c r="K31" s="1138"/>
      <c r="L31" s="1138"/>
      <c r="M31" s="1138"/>
      <c r="N31" s="1138"/>
      <c r="O31" s="1138"/>
      <c r="P31" s="1138"/>
      <c r="R31" s="1100"/>
    </row>
    <row r="32" spans="3:25" ht="19.5" customHeight="1" x14ac:dyDescent="0.2">
      <c r="C32" s="1861" t="s">
        <v>5</v>
      </c>
      <c r="D32" s="1863" t="s">
        <v>479</v>
      </c>
      <c r="E32" s="1853" t="s">
        <v>560</v>
      </c>
      <c r="F32" s="1865" t="s">
        <v>559</v>
      </c>
      <c r="G32" s="1867" t="s">
        <v>7</v>
      </c>
      <c r="H32" s="1868"/>
      <c r="I32" s="1868"/>
      <c r="J32" s="1869"/>
      <c r="K32" s="1853" t="s">
        <v>534</v>
      </c>
      <c r="L32" s="1855" t="s">
        <v>537</v>
      </c>
      <c r="M32" s="1855" t="s">
        <v>535</v>
      </c>
      <c r="N32" s="1857" t="s">
        <v>536</v>
      </c>
      <c r="O32" s="1859" t="s">
        <v>538</v>
      </c>
      <c r="P32" s="1098"/>
      <c r="T32" s="1100"/>
    </row>
    <row r="33" spans="3:25" ht="80.099999999999994" customHeight="1" thickBot="1" x14ac:dyDescent="0.25">
      <c r="C33" s="1862"/>
      <c r="D33" s="1864"/>
      <c r="E33" s="1854"/>
      <c r="F33" s="1866"/>
      <c r="G33" s="1192" t="s">
        <v>1</v>
      </c>
      <c r="H33" s="1193" t="s">
        <v>2</v>
      </c>
      <c r="I33" s="1193" t="s">
        <v>3</v>
      </c>
      <c r="J33" s="1194" t="s">
        <v>6</v>
      </c>
      <c r="K33" s="1854"/>
      <c r="L33" s="1856"/>
      <c r="M33" s="1856"/>
      <c r="N33" s="1858"/>
      <c r="O33" s="1860"/>
      <c r="P33" s="1101"/>
      <c r="T33" s="1100"/>
    </row>
    <row r="34" spans="3:25" s="1112" customFormat="1" ht="21.95" customHeight="1" x14ac:dyDescent="0.2">
      <c r="C34" s="1150">
        <v>1</v>
      </c>
      <c r="D34" s="1151" t="s">
        <v>46</v>
      </c>
      <c r="E34" s="1152">
        <v>6</v>
      </c>
      <c r="F34" s="1153">
        <v>2</v>
      </c>
      <c r="G34" s="1154">
        <v>201</v>
      </c>
      <c r="H34" s="1155">
        <v>143</v>
      </c>
      <c r="I34" s="1155">
        <v>177</v>
      </c>
      <c r="J34" s="1156">
        <v>174</v>
      </c>
      <c r="K34" s="1157">
        <v>2</v>
      </c>
      <c r="L34" s="1158">
        <f>SUM(G34:J34)-MIN(G34:J34)</f>
        <v>552</v>
      </c>
      <c r="M34" s="1159">
        <f t="shared" ref="M34:M39" si="14">MAX(G34:J34)</f>
        <v>201</v>
      </c>
      <c r="N34" s="1160">
        <f t="shared" ref="N34:N39" si="15">(SUM(G34:J34)-MIN(G34:J34))/3</f>
        <v>184</v>
      </c>
      <c r="O34" s="1161">
        <f t="shared" ref="O34:O39" si="16">L34/10+K34</f>
        <v>57.2</v>
      </c>
    </row>
    <row r="35" spans="3:25" s="1112" customFormat="1" ht="21.95" customHeight="1" x14ac:dyDescent="0.2">
      <c r="C35" s="1226">
        <v>2</v>
      </c>
      <c r="D35" s="1227" t="s">
        <v>10</v>
      </c>
      <c r="E35" s="1228">
        <v>3</v>
      </c>
      <c r="F35" s="1229">
        <v>1</v>
      </c>
      <c r="G35" s="1230">
        <v>187</v>
      </c>
      <c r="H35" s="1231">
        <v>180</v>
      </c>
      <c r="I35" s="1231">
        <v>180</v>
      </c>
      <c r="J35" s="1232">
        <v>105</v>
      </c>
      <c r="K35" s="1233"/>
      <c r="L35" s="1234">
        <f t="shared" ref="L35:L43" si="17">SUM(G35:J35)-MIN(G35:J35)</f>
        <v>547</v>
      </c>
      <c r="M35" s="1235">
        <f t="shared" si="14"/>
        <v>187</v>
      </c>
      <c r="N35" s="1236">
        <f t="shared" si="15"/>
        <v>182.33333333333334</v>
      </c>
      <c r="O35" s="1237">
        <f t="shared" si="16"/>
        <v>54.7</v>
      </c>
    </row>
    <row r="36" spans="3:25" s="1112" customFormat="1" ht="21.95" customHeight="1" x14ac:dyDescent="0.2">
      <c r="C36" s="1150">
        <v>3</v>
      </c>
      <c r="D36" s="1162" t="s">
        <v>8</v>
      </c>
      <c r="E36" s="1152">
        <v>2</v>
      </c>
      <c r="F36" s="1153">
        <v>1</v>
      </c>
      <c r="G36" s="1163">
        <v>135</v>
      </c>
      <c r="H36" s="1164">
        <v>158</v>
      </c>
      <c r="I36" s="1164">
        <v>181</v>
      </c>
      <c r="J36" s="1165">
        <v>180</v>
      </c>
      <c r="K36" s="1157"/>
      <c r="L36" s="1158">
        <f t="shared" si="17"/>
        <v>519</v>
      </c>
      <c r="M36" s="1159">
        <f t="shared" si="14"/>
        <v>181</v>
      </c>
      <c r="N36" s="1160">
        <f t="shared" si="15"/>
        <v>173</v>
      </c>
      <c r="O36" s="1161">
        <f t="shared" si="16"/>
        <v>51.9</v>
      </c>
    </row>
    <row r="37" spans="3:25" s="1112" customFormat="1" ht="21.95" customHeight="1" x14ac:dyDescent="0.2">
      <c r="C37" s="1226">
        <v>4</v>
      </c>
      <c r="D37" s="1227" t="s">
        <v>138</v>
      </c>
      <c r="E37" s="1228">
        <v>3</v>
      </c>
      <c r="F37" s="1229">
        <v>2</v>
      </c>
      <c r="G37" s="1230">
        <v>177</v>
      </c>
      <c r="H37" s="1231">
        <v>158</v>
      </c>
      <c r="I37" s="1231">
        <v>163</v>
      </c>
      <c r="J37" s="1232">
        <v>161</v>
      </c>
      <c r="K37" s="1233"/>
      <c r="L37" s="1234">
        <f t="shared" si="17"/>
        <v>501</v>
      </c>
      <c r="M37" s="1235">
        <f t="shared" si="14"/>
        <v>177</v>
      </c>
      <c r="N37" s="1236">
        <f t="shared" si="15"/>
        <v>167</v>
      </c>
      <c r="O37" s="1237">
        <f t="shared" si="16"/>
        <v>50.1</v>
      </c>
    </row>
    <row r="38" spans="3:25" s="1112" customFormat="1" ht="21.95" customHeight="1" x14ac:dyDescent="0.2">
      <c r="C38" s="1150">
        <v>5</v>
      </c>
      <c r="D38" s="1162" t="s">
        <v>36</v>
      </c>
      <c r="E38" s="1152">
        <v>1</v>
      </c>
      <c r="F38" s="1153">
        <v>2</v>
      </c>
      <c r="G38" s="1163">
        <v>164</v>
      </c>
      <c r="H38" s="1164">
        <v>150</v>
      </c>
      <c r="I38" s="1164">
        <v>157</v>
      </c>
      <c r="J38" s="1165">
        <v>155</v>
      </c>
      <c r="K38" s="1157"/>
      <c r="L38" s="1158">
        <f t="shared" si="17"/>
        <v>476</v>
      </c>
      <c r="M38" s="1159">
        <f t="shared" si="14"/>
        <v>164</v>
      </c>
      <c r="N38" s="1160">
        <f t="shared" si="15"/>
        <v>158.66666666666666</v>
      </c>
      <c r="O38" s="1161">
        <f t="shared" si="16"/>
        <v>47.6</v>
      </c>
    </row>
    <row r="39" spans="3:25" s="1112" customFormat="1" ht="21.95" customHeight="1" x14ac:dyDescent="0.2">
      <c r="C39" s="1226">
        <v>6</v>
      </c>
      <c r="D39" s="1227" t="s">
        <v>485</v>
      </c>
      <c r="E39" s="1228">
        <v>1</v>
      </c>
      <c r="F39" s="1229">
        <v>2</v>
      </c>
      <c r="G39" s="1230">
        <v>109</v>
      </c>
      <c r="H39" s="1231">
        <v>167</v>
      </c>
      <c r="I39" s="1231">
        <v>159</v>
      </c>
      <c r="J39" s="1232">
        <v>144</v>
      </c>
      <c r="K39" s="1233"/>
      <c r="L39" s="1234">
        <f t="shared" si="17"/>
        <v>470</v>
      </c>
      <c r="M39" s="1235">
        <f t="shared" si="14"/>
        <v>167</v>
      </c>
      <c r="N39" s="1236">
        <f t="shared" si="15"/>
        <v>156.66666666666666</v>
      </c>
      <c r="O39" s="1237">
        <f t="shared" si="16"/>
        <v>47</v>
      </c>
    </row>
    <row r="40" spans="3:25" s="1112" customFormat="1" ht="21.95" customHeight="1" x14ac:dyDescent="0.2">
      <c r="C40" s="1150">
        <v>7</v>
      </c>
      <c r="D40" s="1162" t="s">
        <v>496</v>
      </c>
      <c r="E40" s="1152">
        <v>4</v>
      </c>
      <c r="F40" s="1153">
        <v>2</v>
      </c>
      <c r="G40" s="1163">
        <v>126</v>
      </c>
      <c r="H40" s="1164">
        <v>150</v>
      </c>
      <c r="I40" s="1164">
        <v>154</v>
      </c>
      <c r="J40" s="1165">
        <v>159</v>
      </c>
      <c r="K40" s="1157"/>
      <c r="L40" s="1158">
        <f t="shared" si="17"/>
        <v>463</v>
      </c>
      <c r="M40" s="1159">
        <f t="shared" ref="M40" si="18">MAX(G40:J40)</f>
        <v>159</v>
      </c>
      <c r="N40" s="1160">
        <f t="shared" ref="N40" si="19">(SUM(G40:J40)-MIN(G40:J40))/3</f>
        <v>154.33333333333334</v>
      </c>
      <c r="O40" s="1161">
        <f t="shared" ref="O40" si="20">L40/10+K40</f>
        <v>46.3</v>
      </c>
    </row>
    <row r="41" spans="3:25" s="1112" customFormat="1" ht="21.95" customHeight="1" x14ac:dyDescent="0.2">
      <c r="C41" s="1226">
        <v>8</v>
      </c>
      <c r="D41" s="1227" t="s">
        <v>14</v>
      </c>
      <c r="E41" s="1228">
        <v>1</v>
      </c>
      <c r="F41" s="1229">
        <v>2</v>
      </c>
      <c r="G41" s="1230">
        <v>153</v>
      </c>
      <c r="H41" s="1231">
        <v>166</v>
      </c>
      <c r="I41" s="1231">
        <v>129</v>
      </c>
      <c r="J41" s="1232">
        <v>122</v>
      </c>
      <c r="K41" s="1233"/>
      <c r="L41" s="1234">
        <f t="shared" si="17"/>
        <v>448</v>
      </c>
      <c r="M41" s="1235">
        <f>MAX(G41:J41)</f>
        <v>166</v>
      </c>
      <c r="N41" s="1236">
        <f>(SUM(G41:J41)-MIN(G41:J41))/3</f>
        <v>149.33333333333334</v>
      </c>
      <c r="O41" s="1237">
        <f>L41/10+K41</f>
        <v>44.8</v>
      </c>
    </row>
    <row r="42" spans="3:25" s="1112" customFormat="1" ht="21.95" customHeight="1" x14ac:dyDescent="0.2">
      <c r="C42" s="1150">
        <v>9</v>
      </c>
      <c r="D42" s="1162" t="s">
        <v>492</v>
      </c>
      <c r="E42" s="1152">
        <v>4</v>
      </c>
      <c r="F42" s="1153">
        <v>2</v>
      </c>
      <c r="G42" s="1163">
        <v>104</v>
      </c>
      <c r="H42" s="1164">
        <v>133</v>
      </c>
      <c r="I42" s="1164">
        <v>141</v>
      </c>
      <c r="J42" s="1165">
        <v>127</v>
      </c>
      <c r="K42" s="1157"/>
      <c r="L42" s="1158">
        <f t="shared" si="17"/>
        <v>401</v>
      </c>
      <c r="M42" s="1159">
        <f>MAX(G42:J42)</f>
        <v>141</v>
      </c>
      <c r="N42" s="1160">
        <f>(SUM(G42:J42)-MIN(G42:J42))/3</f>
        <v>133.66666666666666</v>
      </c>
      <c r="O42" s="1161">
        <f>L42/10+K42</f>
        <v>40.1</v>
      </c>
    </row>
    <row r="43" spans="3:25" s="1112" customFormat="1" ht="21.95" customHeight="1" thickBot="1" x14ac:dyDescent="0.25">
      <c r="C43" s="1238">
        <v>10</v>
      </c>
      <c r="D43" s="1239" t="s">
        <v>499</v>
      </c>
      <c r="E43" s="1240">
        <v>2</v>
      </c>
      <c r="F43" s="1241">
        <v>2</v>
      </c>
      <c r="G43" s="1242">
        <v>123</v>
      </c>
      <c r="H43" s="1243">
        <v>110</v>
      </c>
      <c r="I43" s="1243">
        <v>132</v>
      </c>
      <c r="J43" s="1244">
        <v>119</v>
      </c>
      <c r="K43" s="1245"/>
      <c r="L43" s="1243">
        <f t="shared" si="17"/>
        <v>374</v>
      </c>
      <c r="M43" s="1243">
        <f t="shared" ref="M43" si="21">MAX(G43:J43)</f>
        <v>132</v>
      </c>
      <c r="N43" s="1246">
        <f t="shared" ref="N43" si="22">(SUM(G43:J43)-MIN(G43:J43))/3</f>
        <v>124.66666666666667</v>
      </c>
      <c r="O43" s="1247">
        <f t="shared" ref="O43" si="23">L43/10+K43</f>
        <v>37.4</v>
      </c>
    </row>
    <row r="44" spans="3:25" ht="12" customHeight="1" x14ac:dyDescent="0.25">
      <c r="C44" s="1138"/>
      <c r="D44" s="1138"/>
      <c r="E44" s="1138"/>
      <c r="F44" s="1138"/>
      <c r="G44" s="1138"/>
      <c r="H44" s="1138"/>
      <c r="I44" s="1138"/>
      <c r="J44" s="1138"/>
      <c r="K44" s="1138"/>
      <c r="L44" s="1138"/>
      <c r="M44" s="1138"/>
      <c r="N44" s="1138"/>
      <c r="O44" s="1138"/>
      <c r="P44" s="1138"/>
      <c r="T44" s="1100"/>
      <c r="W44" s="1100"/>
      <c r="X44" s="1100"/>
      <c r="Y44" s="1100"/>
    </row>
    <row r="45" spans="3:25" ht="18" x14ac:dyDescent="0.2">
      <c r="C45" s="1112"/>
      <c r="D45" s="1177" t="s">
        <v>46</v>
      </c>
      <c r="E45" s="1178" t="s">
        <v>37</v>
      </c>
      <c r="F45" s="1848" t="s">
        <v>570</v>
      </c>
      <c r="G45" s="1848"/>
      <c r="H45" s="1870" t="s">
        <v>60</v>
      </c>
      <c r="I45" s="1870"/>
      <c r="J45" s="1870"/>
      <c r="K45" s="1870"/>
      <c r="L45" s="1870"/>
      <c r="M45" s="1112"/>
      <c r="N45" s="1112"/>
      <c r="O45" s="1112"/>
    </row>
    <row r="46" spans="3:25" ht="18" x14ac:dyDescent="0.2">
      <c r="C46" s="1112"/>
      <c r="D46" s="1179" t="s">
        <v>46</v>
      </c>
      <c r="E46" s="1180" t="s">
        <v>37</v>
      </c>
      <c r="F46" s="1848" t="s">
        <v>571</v>
      </c>
      <c r="G46" s="1848"/>
      <c r="H46" s="1871" t="s">
        <v>475</v>
      </c>
      <c r="I46" s="1871"/>
      <c r="J46" s="1871"/>
      <c r="K46" s="1871"/>
      <c r="L46" s="1871"/>
      <c r="M46" s="1112"/>
      <c r="N46" s="1112"/>
      <c r="O46" s="1112"/>
    </row>
    <row r="49" spans="3:16" ht="15.75" x14ac:dyDescent="0.25">
      <c r="C49" s="1852" t="s">
        <v>527</v>
      </c>
      <c r="D49" s="1852"/>
      <c r="E49" s="1852"/>
      <c r="F49" s="1852"/>
      <c r="G49" s="1852"/>
      <c r="H49" s="1852"/>
      <c r="I49" s="1852"/>
      <c r="J49" s="1852"/>
      <c r="K49" s="1852"/>
      <c r="L49" s="1852"/>
      <c r="M49" s="1852"/>
      <c r="N49" s="1852"/>
      <c r="O49" s="1181"/>
      <c r="P49" s="1181"/>
    </row>
    <row r="50" spans="3:16" ht="9.9499999999999993" customHeight="1" x14ac:dyDescent="0.25">
      <c r="C50" s="1181"/>
      <c r="D50" s="1181"/>
      <c r="E50" s="1182"/>
      <c r="F50" s="1183"/>
      <c r="G50" s="1183"/>
      <c r="H50" s="1183"/>
      <c r="I50" s="1183"/>
      <c r="J50" s="1183"/>
      <c r="K50" s="1183"/>
      <c r="L50" s="1183"/>
      <c r="M50" s="1183"/>
      <c r="N50" s="1183"/>
      <c r="O50" s="1181"/>
      <c r="P50" s="1181"/>
    </row>
    <row r="51" spans="3:16" ht="15.75" x14ac:dyDescent="0.25">
      <c r="C51" s="1184"/>
      <c r="D51" s="1185" t="s">
        <v>541</v>
      </c>
      <c r="E51" s="1185"/>
      <c r="F51" s="1185"/>
      <c r="G51" s="1185"/>
      <c r="H51" s="1185"/>
      <c r="I51" s="1185"/>
      <c r="J51" s="1185"/>
      <c r="K51" s="1185"/>
      <c r="L51" s="1185"/>
      <c r="M51" s="1185"/>
      <c r="N51" s="1185"/>
      <c r="O51" s="1181"/>
      <c r="P51" s="1181"/>
    </row>
    <row r="52" spans="3:16" s="1186" customFormat="1" ht="9.9499999999999993" customHeight="1" x14ac:dyDescent="0.25">
      <c r="C52" s="1184"/>
      <c r="D52" s="1185"/>
      <c r="E52" s="1185"/>
      <c r="F52" s="1185"/>
      <c r="G52" s="1185"/>
      <c r="H52" s="1185"/>
      <c r="I52" s="1185"/>
      <c r="J52" s="1185"/>
      <c r="K52" s="1185"/>
      <c r="L52" s="1185"/>
      <c r="M52" s="1185"/>
      <c r="N52" s="1185"/>
      <c r="O52" s="1181"/>
      <c r="P52" s="1181"/>
    </row>
    <row r="53" spans="3:16" ht="15.75" customHeight="1" x14ac:dyDescent="0.25">
      <c r="C53" s="1187" t="s">
        <v>542</v>
      </c>
      <c r="D53" s="1184" t="s">
        <v>543</v>
      </c>
      <c r="E53" s="1188"/>
      <c r="F53" s="1188"/>
      <c r="G53" s="1188"/>
      <c r="H53" s="1188"/>
      <c r="I53" s="1188"/>
      <c r="J53" s="1188"/>
      <c r="K53" s="1188"/>
      <c r="L53" s="1188"/>
      <c r="M53" s="1188"/>
      <c r="N53" s="1188"/>
      <c r="O53" s="1184"/>
      <c r="P53" s="1181"/>
    </row>
    <row r="54" spans="3:16" ht="15" customHeight="1" x14ac:dyDescent="0.25">
      <c r="C54" s="1184"/>
      <c r="D54" s="1184" t="s">
        <v>544</v>
      </c>
      <c r="E54" s="1188"/>
      <c r="F54" s="1188"/>
      <c r="G54" s="1188"/>
      <c r="H54" s="1188"/>
      <c r="I54" s="1188"/>
      <c r="J54" s="1188"/>
      <c r="K54" s="1188"/>
      <c r="L54" s="1188"/>
      <c r="M54" s="1181"/>
      <c r="N54" s="1188"/>
      <c r="O54" s="1184"/>
      <c r="P54" s="1181"/>
    </row>
    <row r="55" spans="3:16" ht="15" customHeight="1" x14ac:dyDescent="0.25">
      <c r="C55" s="1184"/>
      <c r="D55" s="1184" t="s">
        <v>545</v>
      </c>
      <c r="E55" s="1188"/>
      <c r="F55" s="1188"/>
      <c r="G55" s="1188"/>
      <c r="H55" s="1188"/>
      <c r="I55" s="1188"/>
      <c r="J55" s="1188"/>
      <c r="K55" s="1188"/>
      <c r="L55" s="1188"/>
      <c r="M55" s="1188"/>
      <c r="N55" s="1188"/>
      <c r="O55" s="1184"/>
      <c r="P55" s="1181"/>
    </row>
    <row r="56" spans="3:16" s="1186" customFormat="1" ht="9.9499999999999993" customHeight="1" x14ac:dyDescent="0.25">
      <c r="C56" s="1184"/>
      <c r="D56" s="1185"/>
      <c r="E56" s="1185"/>
      <c r="F56" s="1185"/>
      <c r="G56" s="1185"/>
      <c r="H56" s="1185"/>
      <c r="I56" s="1185"/>
      <c r="J56" s="1185"/>
      <c r="K56" s="1185"/>
      <c r="L56" s="1185"/>
      <c r="M56" s="1185"/>
      <c r="N56" s="1185"/>
      <c r="O56" s="1181"/>
      <c r="P56" s="1181"/>
    </row>
    <row r="57" spans="3:16" ht="15" customHeight="1" x14ac:dyDescent="0.25">
      <c r="C57" s="1187" t="s">
        <v>546</v>
      </c>
      <c r="D57" s="1184" t="s">
        <v>547</v>
      </c>
      <c r="E57" s="1188"/>
      <c r="F57" s="1188"/>
      <c r="G57" s="1188"/>
      <c r="H57" s="1188"/>
      <c r="I57" s="1188"/>
      <c r="J57" s="1188"/>
      <c r="K57" s="1188"/>
      <c r="L57" s="1188"/>
      <c r="M57" s="1188"/>
      <c r="N57" s="1188"/>
      <c r="O57" s="1184"/>
      <c r="P57" s="1181"/>
    </row>
    <row r="58" spans="3:16" ht="15" customHeight="1" x14ac:dyDescent="0.25">
      <c r="C58" s="1184"/>
      <c r="D58" s="1184" t="s">
        <v>548</v>
      </c>
      <c r="E58" s="1188"/>
      <c r="F58" s="1188"/>
      <c r="G58" s="1188"/>
      <c r="H58" s="1188"/>
      <c r="I58" s="1188"/>
      <c r="J58" s="1188"/>
      <c r="K58" s="1188"/>
      <c r="L58" s="1188"/>
      <c r="M58" s="1188"/>
      <c r="N58" s="1188"/>
      <c r="O58" s="1184"/>
      <c r="P58" s="1181"/>
    </row>
  </sheetData>
  <mergeCells count="34">
    <mergeCell ref="C6:D6"/>
    <mergeCell ref="C31:D31"/>
    <mergeCell ref="C7:C8"/>
    <mergeCell ref="D7:D8"/>
    <mergeCell ref="E7:E8"/>
    <mergeCell ref="N7:N8"/>
    <mergeCell ref="O7:O8"/>
    <mergeCell ref="F7:F8"/>
    <mergeCell ref="G7:J7"/>
    <mergeCell ref="K7:K8"/>
    <mergeCell ref="L7:L8"/>
    <mergeCell ref="M7:M8"/>
    <mergeCell ref="D32:D33"/>
    <mergeCell ref="E32:E33"/>
    <mergeCell ref="F32:F33"/>
    <mergeCell ref="O32:O33"/>
    <mergeCell ref="M32:M33"/>
    <mergeCell ref="N32:N33"/>
    <mergeCell ref="C49:N49"/>
    <mergeCell ref="C4:O4"/>
    <mergeCell ref="C3:O3"/>
    <mergeCell ref="C2:O2"/>
    <mergeCell ref="F46:G46"/>
    <mergeCell ref="H46:L46"/>
    <mergeCell ref="G32:J32"/>
    <mergeCell ref="K32:K33"/>
    <mergeCell ref="L32:L33"/>
    <mergeCell ref="F27:G27"/>
    <mergeCell ref="H27:L27"/>
    <mergeCell ref="F28:G28"/>
    <mergeCell ref="H28:L28"/>
    <mergeCell ref="F45:G45"/>
    <mergeCell ref="H45:L45"/>
    <mergeCell ref="C32:C33"/>
  </mergeCells>
  <pageMargins left="0.7" right="0.7" top="0.75" bottom="0.75" header="0.3" footer="0.3"/>
  <ignoredErrors>
    <ignoredError sqref="L34:L43 M34:N43 L9:M25" formulaRange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C2:Y57"/>
  <sheetViews>
    <sheetView topLeftCell="A4" workbookViewId="0">
      <selection activeCell="T53" sqref="T53"/>
    </sheetView>
  </sheetViews>
  <sheetFormatPr defaultRowHeight="12.75" x14ac:dyDescent="0.2"/>
  <cols>
    <col min="1" max="2" width="9.140625" style="1099"/>
    <col min="3" max="3" width="8.7109375" style="1099" customWidth="1"/>
    <col min="4" max="4" width="32.7109375" style="1099" customWidth="1"/>
    <col min="5" max="6" width="11.7109375" style="1099" customWidth="1"/>
    <col min="7" max="10" width="9.7109375" style="1099" customWidth="1"/>
    <col min="11" max="11" width="8.7109375" style="1099" customWidth="1"/>
    <col min="12" max="15" width="12.7109375" style="1099" customWidth="1"/>
    <col min="16" max="16384" width="9.140625" style="1099"/>
  </cols>
  <sheetData>
    <row r="2" spans="3:20" ht="21" customHeight="1" x14ac:dyDescent="0.2">
      <c r="C2" s="1872" t="s">
        <v>476</v>
      </c>
      <c r="D2" s="1872"/>
      <c r="E2" s="1872"/>
      <c r="F2" s="1872"/>
      <c r="G2" s="1872"/>
      <c r="H2" s="1872"/>
      <c r="I2" s="1872"/>
      <c r="J2" s="1872"/>
      <c r="K2" s="1872"/>
      <c r="L2" s="1872"/>
      <c r="M2" s="1872"/>
      <c r="N2" s="1872"/>
      <c r="O2" s="1872"/>
    </row>
    <row r="3" spans="3:20" ht="23.25" x14ac:dyDescent="0.2">
      <c r="C3" s="1873" t="s">
        <v>578</v>
      </c>
      <c r="D3" s="1873"/>
      <c r="E3" s="1873"/>
      <c r="F3" s="1873"/>
      <c r="G3" s="1873"/>
      <c r="H3" s="1873"/>
      <c r="I3" s="1873"/>
      <c r="J3" s="1873"/>
      <c r="K3" s="1873"/>
      <c r="L3" s="1873"/>
      <c r="M3" s="1873"/>
      <c r="N3" s="1873"/>
      <c r="O3" s="1873"/>
    </row>
    <row r="4" spans="3:20" ht="23.25" x14ac:dyDescent="0.2">
      <c r="C4" s="1874" t="s">
        <v>500</v>
      </c>
      <c r="D4" s="1874"/>
      <c r="E4" s="1874"/>
      <c r="F4" s="1874"/>
      <c r="G4" s="1874"/>
      <c r="H4" s="1874"/>
      <c r="I4" s="1874"/>
      <c r="J4" s="1874"/>
      <c r="K4" s="1874"/>
      <c r="L4" s="1874"/>
      <c r="M4" s="1874"/>
      <c r="N4" s="1874"/>
      <c r="O4" s="1874"/>
    </row>
    <row r="5" spans="3:20" ht="21" x14ac:dyDescent="0.2">
      <c r="C5" s="1096"/>
      <c r="D5" s="1096"/>
      <c r="E5" s="1096"/>
      <c r="F5" s="1096"/>
      <c r="G5" s="1096"/>
      <c r="H5" s="1096"/>
      <c r="I5" s="1096"/>
      <c r="J5" s="1096"/>
      <c r="K5" s="1096"/>
      <c r="L5" s="1096"/>
      <c r="M5" s="1096"/>
      <c r="N5" s="1096"/>
      <c r="O5" s="1097"/>
    </row>
    <row r="6" spans="3:20" ht="19.5" customHeight="1" thickBot="1" x14ac:dyDescent="0.25">
      <c r="C6" s="1876" t="s">
        <v>531</v>
      </c>
      <c r="D6" s="1876"/>
      <c r="E6" s="1096"/>
      <c r="F6" s="1096"/>
      <c r="G6" s="1096"/>
      <c r="H6" s="1096"/>
      <c r="I6" s="1096"/>
      <c r="J6" s="1096"/>
      <c r="K6" s="1096"/>
      <c r="L6" s="1096"/>
      <c r="M6" s="1096"/>
      <c r="N6" s="1096"/>
      <c r="O6" s="1097"/>
      <c r="P6" s="1098"/>
      <c r="T6" s="1100"/>
    </row>
    <row r="7" spans="3:20" ht="19.5" customHeight="1" x14ac:dyDescent="0.2">
      <c r="C7" s="1861" t="s">
        <v>5</v>
      </c>
      <c r="D7" s="1863" t="s">
        <v>479</v>
      </c>
      <c r="E7" s="1853" t="s">
        <v>560</v>
      </c>
      <c r="F7" s="1865" t="s">
        <v>559</v>
      </c>
      <c r="G7" s="1867" t="s">
        <v>7</v>
      </c>
      <c r="H7" s="1868"/>
      <c r="I7" s="1868"/>
      <c r="J7" s="1869"/>
      <c r="K7" s="1853" t="s">
        <v>534</v>
      </c>
      <c r="L7" s="1855" t="s">
        <v>537</v>
      </c>
      <c r="M7" s="1855" t="s">
        <v>535</v>
      </c>
      <c r="N7" s="1857" t="s">
        <v>536</v>
      </c>
      <c r="O7" s="1859" t="s">
        <v>538</v>
      </c>
      <c r="P7" s="1098"/>
      <c r="T7" s="1100"/>
    </row>
    <row r="8" spans="3:20" ht="80.099999999999994" customHeight="1" thickBot="1" x14ac:dyDescent="0.25">
      <c r="C8" s="1862"/>
      <c r="D8" s="1864"/>
      <c r="E8" s="1854"/>
      <c r="F8" s="1866"/>
      <c r="G8" s="1192" t="s">
        <v>1</v>
      </c>
      <c r="H8" s="1193" t="s">
        <v>2</v>
      </c>
      <c r="I8" s="1193" t="s">
        <v>3</v>
      </c>
      <c r="J8" s="1194" t="s">
        <v>6</v>
      </c>
      <c r="K8" s="1854"/>
      <c r="L8" s="1856"/>
      <c r="M8" s="1856"/>
      <c r="N8" s="1858"/>
      <c r="O8" s="1860"/>
      <c r="P8" s="1101"/>
      <c r="T8" s="1100"/>
    </row>
    <row r="9" spans="3:20" s="1112" customFormat="1" ht="21.95" customHeight="1" x14ac:dyDescent="0.2">
      <c r="C9" s="1114">
        <v>1</v>
      </c>
      <c r="D9" s="1253" t="s">
        <v>39</v>
      </c>
      <c r="E9" s="1104">
        <v>3</v>
      </c>
      <c r="F9" s="1105">
        <v>2</v>
      </c>
      <c r="G9" s="1254">
        <v>267</v>
      </c>
      <c r="H9" s="1255">
        <v>221</v>
      </c>
      <c r="I9" s="1255">
        <v>140</v>
      </c>
      <c r="J9" s="1257">
        <v>189</v>
      </c>
      <c r="K9" s="1122">
        <v>3</v>
      </c>
      <c r="L9" s="992">
        <f t="shared" ref="L9" si="0">SUM(G9:J9)-MIN(G9:J9)</f>
        <v>677</v>
      </c>
      <c r="M9" s="993">
        <f t="shared" ref="M9" si="1">MAX(G9:J9)</f>
        <v>267</v>
      </c>
      <c r="N9" s="1125">
        <f t="shared" ref="N9" si="2">ROUND(L9/3,1)</f>
        <v>225.7</v>
      </c>
      <c r="O9" s="1111">
        <f>L9/10+K9</f>
        <v>70.7</v>
      </c>
    </row>
    <row r="10" spans="3:20" s="1112" customFormat="1" ht="21.95" customHeight="1" x14ac:dyDescent="0.2">
      <c r="C10" s="1195">
        <v>2</v>
      </c>
      <c r="D10" s="1269" t="s">
        <v>47</v>
      </c>
      <c r="E10" s="1208">
        <v>4</v>
      </c>
      <c r="F10" s="1209">
        <v>2</v>
      </c>
      <c r="G10" s="1210">
        <v>181</v>
      </c>
      <c r="H10" s="1211">
        <v>212</v>
      </c>
      <c r="I10" s="1211">
        <v>206</v>
      </c>
      <c r="J10" s="1213">
        <v>186</v>
      </c>
      <c r="K10" s="1203">
        <v>1</v>
      </c>
      <c r="L10" s="1204">
        <f t="shared" ref="L10:L23" si="3">SUM(G10:J10)-MIN(G10:J10)</f>
        <v>604</v>
      </c>
      <c r="M10" s="1205">
        <f t="shared" ref="M10:M23" si="4">MAX(G10:J10)</f>
        <v>212</v>
      </c>
      <c r="N10" s="1206">
        <f t="shared" ref="N10:N23" si="5">ROUND(L10/3,1)</f>
        <v>201.3</v>
      </c>
      <c r="O10" s="1207">
        <f>L10/10+K10</f>
        <v>61.4</v>
      </c>
    </row>
    <row r="11" spans="3:20" s="1112" customFormat="1" ht="21.95" customHeight="1" x14ac:dyDescent="0.2">
      <c r="C11" s="1114">
        <v>3</v>
      </c>
      <c r="D11" s="1258" t="s">
        <v>96</v>
      </c>
      <c r="E11" s="1104">
        <v>2</v>
      </c>
      <c r="F11" s="1105">
        <v>1</v>
      </c>
      <c r="G11" s="1106">
        <v>185</v>
      </c>
      <c r="H11" s="1107">
        <v>204</v>
      </c>
      <c r="I11" s="1107">
        <v>162</v>
      </c>
      <c r="J11" s="1108">
        <v>194</v>
      </c>
      <c r="K11" s="1122"/>
      <c r="L11" s="1123">
        <f t="shared" si="3"/>
        <v>583</v>
      </c>
      <c r="M11" s="1124">
        <f t="shared" si="4"/>
        <v>204</v>
      </c>
      <c r="N11" s="1125">
        <f t="shared" si="5"/>
        <v>194.3</v>
      </c>
      <c r="O11" s="1111">
        <f t="shared" ref="O11:O23" si="6">L11/10+K11</f>
        <v>58.3</v>
      </c>
    </row>
    <row r="12" spans="3:20" s="1112" customFormat="1" ht="21.95" customHeight="1" x14ac:dyDescent="0.2">
      <c r="C12" s="1195">
        <v>4</v>
      </c>
      <c r="D12" s="1269" t="s">
        <v>11</v>
      </c>
      <c r="E12" s="1197">
        <v>3</v>
      </c>
      <c r="F12" s="1198">
        <v>1</v>
      </c>
      <c r="G12" s="1199">
        <v>174</v>
      </c>
      <c r="H12" s="1200">
        <v>181</v>
      </c>
      <c r="I12" s="1201">
        <v>181</v>
      </c>
      <c r="J12" s="1202">
        <v>204</v>
      </c>
      <c r="K12" s="1203"/>
      <c r="L12" s="1204">
        <f t="shared" si="3"/>
        <v>566</v>
      </c>
      <c r="M12" s="1205">
        <f t="shared" si="4"/>
        <v>204</v>
      </c>
      <c r="N12" s="1206">
        <f t="shared" si="5"/>
        <v>188.7</v>
      </c>
      <c r="O12" s="1207">
        <f>L12/10+K12</f>
        <v>56.6</v>
      </c>
    </row>
    <row r="13" spans="3:20" s="1112" customFormat="1" ht="21.95" customHeight="1" x14ac:dyDescent="0.2">
      <c r="C13" s="1114">
        <v>5</v>
      </c>
      <c r="D13" s="1258" t="s">
        <v>501</v>
      </c>
      <c r="E13" s="1104">
        <v>1</v>
      </c>
      <c r="F13" s="1105">
        <v>1</v>
      </c>
      <c r="G13" s="1106">
        <v>165</v>
      </c>
      <c r="H13" s="1107">
        <v>159</v>
      </c>
      <c r="I13" s="1107">
        <v>202</v>
      </c>
      <c r="J13" s="1108">
        <v>178</v>
      </c>
      <c r="K13" s="1122"/>
      <c r="L13" s="1123">
        <f t="shared" si="3"/>
        <v>545</v>
      </c>
      <c r="M13" s="1124">
        <f t="shared" si="4"/>
        <v>202</v>
      </c>
      <c r="N13" s="1125">
        <f t="shared" si="5"/>
        <v>181.7</v>
      </c>
      <c r="O13" s="1111">
        <f>L13/10+K13</f>
        <v>54.5</v>
      </c>
    </row>
    <row r="14" spans="3:20" s="1112" customFormat="1" ht="21.95" customHeight="1" x14ac:dyDescent="0.2">
      <c r="C14" s="1195">
        <v>6</v>
      </c>
      <c r="D14" s="1269" t="s">
        <v>51</v>
      </c>
      <c r="E14" s="1208">
        <v>5</v>
      </c>
      <c r="F14" s="1209">
        <v>2</v>
      </c>
      <c r="G14" s="1210">
        <v>181</v>
      </c>
      <c r="H14" s="1211">
        <v>171</v>
      </c>
      <c r="I14" s="1211">
        <v>157</v>
      </c>
      <c r="J14" s="1213">
        <v>177</v>
      </c>
      <c r="K14" s="1203"/>
      <c r="L14" s="1204">
        <f t="shared" si="3"/>
        <v>529</v>
      </c>
      <c r="M14" s="1205">
        <f t="shared" si="4"/>
        <v>181</v>
      </c>
      <c r="N14" s="1206">
        <f t="shared" si="5"/>
        <v>176.3</v>
      </c>
      <c r="O14" s="1207">
        <f t="shared" ref="O14" si="7">L14/10+K14</f>
        <v>52.9</v>
      </c>
    </row>
    <row r="15" spans="3:20" s="1112" customFormat="1" ht="21.95" customHeight="1" x14ac:dyDescent="0.2">
      <c r="C15" s="1114">
        <v>7</v>
      </c>
      <c r="D15" s="1258" t="s">
        <v>481</v>
      </c>
      <c r="E15" s="1104">
        <v>1</v>
      </c>
      <c r="F15" s="1105">
        <v>1</v>
      </c>
      <c r="G15" s="1106">
        <v>185</v>
      </c>
      <c r="H15" s="1107">
        <v>157</v>
      </c>
      <c r="I15" s="1126">
        <v>171</v>
      </c>
      <c r="J15" s="1108">
        <v>150</v>
      </c>
      <c r="K15" s="1122"/>
      <c r="L15" s="1123">
        <f t="shared" si="3"/>
        <v>513</v>
      </c>
      <c r="M15" s="1124">
        <f t="shared" si="4"/>
        <v>185</v>
      </c>
      <c r="N15" s="1125">
        <f t="shared" si="5"/>
        <v>171</v>
      </c>
      <c r="O15" s="1111">
        <f>L15/10+K15</f>
        <v>51.3</v>
      </c>
    </row>
    <row r="16" spans="3:20" s="1112" customFormat="1" ht="21.95" customHeight="1" x14ac:dyDescent="0.2">
      <c r="C16" s="1195">
        <v>8</v>
      </c>
      <c r="D16" s="1269" t="s">
        <v>41</v>
      </c>
      <c r="E16" s="1208">
        <v>2</v>
      </c>
      <c r="F16" s="1209">
        <v>2</v>
      </c>
      <c r="G16" s="1210">
        <v>135</v>
      </c>
      <c r="H16" s="1211">
        <v>171</v>
      </c>
      <c r="I16" s="1211">
        <v>151</v>
      </c>
      <c r="J16" s="1213">
        <v>184</v>
      </c>
      <c r="K16" s="1203"/>
      <c r="L16" s="1204">
        <f t="shared" si="3"/>
        <v>506</v>
      </c>
      <c r="M16" s="1205">
        <f t="shared" si="4"/>
        <v>184</v>
      </c>
      <c r="N16" s="1206">
        <f t="shared" si="5"/>
        <v>168.7</v>
      </c>
      <c r="O16" s="1207">
        <f t="shared" ref="O16" si="8">L16/10+K16</f>
        <v>50.6</v>
      </c>
    </row>
    <row r="17" spans="3:25" s="1112" customFormat="1" ht="21.95" customHeight="1" x14ac:dyDescent="0.2">
      <c r="C17" s="1114">
        <v>9</v>
      </c>
      <c r="D17" s="1258" t="s">
        <v>498</v>
      </c>
      <c r="E17" s="1104">
        <v>5</v>
      </c>
      <c r="F17" s="1105">
        <v>1</v>
      </c>
      <c r="G17" s="1106">
        <v>154</v>
      </c>
      <c r="H17" s="1107">
        <v>188</v>
      </c>
      <c r="I17" s="1107">
        <v>158</v>
      </c>
      <c r="J17" s="1108">
        <v>149</v>
      </c>
      <c r="K17" s="1122"/>
      <c r="L17" s="1123">
        <f t="shared" si="3"/>
        <v>500</v>
      </c>
      <c r="M17" s="1124">
        <f t="shared" si="4"/>
        <v>188</v>
      </c>
      <c r="N17" s="1125">
        <f t="shared" si="5"/>
        <v>166.7</v>
      </c>
      <c r="O17" s="1111">
        <f>L17/10+K17</f>
        <v>50</v>
      </c>
    </row>
    <row r="18" spans="3:25" s="1112" customFormat="1" ht="21.95" customHeight="1" x14ac:dyDescent="0.2">
      <c r="C18" s="1195">
        <v>10</v>
      </c>
      <c r="D18" s="1269" t="s">
        <v>67</v>
      </c>
      <c r="E18" s="1208">
        <v>1</v>
      </c>
      <c r="F18" s="1209">
        <v>2</v>
      </c>
      <c r="G18" s="1210">
        <v>162</v>
      </c>
      <c r="H18" s="1211">
        <v>180</v>
      </c>
      <c r="I18" s="1212">
        <v>151</v>
      </c>
      <c r="J18" s="1213">
        <v>130</v>
      </c>
      <c r="K18" s="1203"/>
      <c r="L18" s="1204">
        <f t="shared" si="3"/>
        <v>493</v>
      </c>
      <c r="M18" s="1205">
        <f t="shared" si="4"/>
        <v>180</v>
      </c>
      <c r="N18" s="1206">
        <f t="shared" si="5"/>
        <v>164.3</v>
      </c>
      <c r="O18" s="1207">
        <f>L18/10+K18</f>
        <v>49.3</v>
      </c>
    </row>
    <row r="19" spans="3:25" s="1112" customFormat="1" ht="21.95" customHeight="1" x14ac:dyDescent="0.2">
      <c r="C19" s="1114">
        <v>11</v>
      </c>
      <c r="D19" s="1258" t="s">
        <v>478</v>
      </c>
      <c r="E19" s="1104">
        <v>6</v>
      </c>
      <c r="F19" s="1105">
        <v>2</v>
      </c>
      <c r="G19" s="1106">
        <v>170</v>
      </c>
      <c r="H19" s="1107">
        <v>129</v>
      </c>
      <c r="I19" s="1107">
        <v>183</v>
      </c>
      <c r="J19" s="1108">
        <v>125</v>
      </c>
      <c r="K19" s="1122"/>
      <c r="L19" s="1123">
        <f t="shared" si="3"/>
        <v>482</v>
      </c>
      <c r="M19" s="1124">
        <f t="shared" si="4"/>
        <v>183</v>
      </c>
      <c r="N19" s="1125">
        <f t="shared" si="5"/>
        <v>160.69999999999999</v>
      </c>
      <c r="O19" s="1111">
        <f>L19/10+K19</f>
        <v>48.2</v>
      </c>
    </row>
    <row r="20" spans="3:25" s="1112" customFormat="1" ht="21.95" customHeight="1" x14ac:dyDescent="0.2">
      <c r="C20" s="1195">
        <v>12</v>
      </c>
      <c r="D20" s="1269" t="s">
        <v>136</v>
      </c>
      <c r="E20" s="1208">
        <v>3</v>
      </c>
      <c r="F20" s="1209">
        <v>1</v>
      </c>
      <c r="G20" s="1210">
        <v>118</v>
      </c>
      <c r="H20" s="1211">
        <v>144</v>
      </c>
      <c r="I20" s="1211">
        <v>171</v>
      </c>
      <c r="J20" s="1213">
        <v>167</v>
      </c>
      <c r="K20" s="1203"/>
      <c r="L20" s="1204">
        <f t="shared" si="3"/>
        <v>482</v>
      </c>
      <c r="M20" s="1205">
        <f t="shared" si="4"/>
        <v>171</v>
      </c>
      <c r="N20" s="1206">
        <f t="shared" si="5"/>
        <v>160.69999999999999</v>
      </c>
      <c r="O20" s="1207">
        <f t="shared" ref="O20" si="9">L20/10+K20</f>
        <v>48.2</v>
      </c>
    </row>
    <row r="21" spans="3:25" s="1112" customFormat="1" ht="21.95" customHeight="1" x14ac:dyDescent="0.2">
      <c r="C21" s="1114">
        <v>13</v>
      </c>
      <c r="D21" s="1258" t="s">
        <v>122</v>
      </c>
      <c r="E21" s="1104">
        <v>6</v>
      </c>
      <c r="F21" s="1105">
        <v>1</v>
      </c>
      <c r="G21" s="1106">
        <v>142</v>
      </c>
      <c r="H21" s="1107">
        <v>156</v>
      </c>
      <c r="I21" s="1107">
        <v>168</v>
      </c>
      <c r="J21" s="1108">
        <v>155</v>
      </c>
      <c r="K21" s="1122"/>
      <c r="L21" s="1123">
        <f t="shared" si="3"/>
        <v>479</v>
      </c>
      <c r="M21" s="1124">
        <f t="shared" si="4"/>
        <v>168</v>
      </c>
      <c r="N21" s="1125">
        <f t="shared" si="5"/>
        <v>159.69999999999999</v>
      </c>
      <c r="O21" s="1111">
        <f t="shared" ref="O21" si="10">L21/10+K21</f>
        <v>47.9</v>
      </c>
    </row>
    <row r="22" spans="3:25" s="1112" customFormat="1" ht="21.95" customHeight="1" x14ac:dyDescent="0.2">
      <c r="C22" s="1195">
        <v>14</v>
      </c>
      <c r="D22" s="1269" t="s">
        <v>502</v>
      </c>
      <c r="E22" s="1208">
        <v>5</v>
      </c>
      <c r="F22" s="1209">
        <v>2</v>
      </c>
      <c r="G22" s="1210">
        <v>103</v>
      </c>
      <c r="H22" s="1211">
        <v>146</v>
      </c>
      <c r="I22" s="1211">
        <v>172</v>
      </c>
      <c r="J22" s="1213">
        <v>157</v>
      </c>
      <c r="K22" s="1203"/>
      <c r="L22" s="1204">
        <f t="shared" si="3"/>
        <v>475</v>
      </c>
      <c r="M22" s="1205">
        <f t="shared" si="4"/>
        <v>172</v>
      </c>
      <c r="N22" s="1206">
        <f t="shared" si="5"/>
        <v>158.30000000000001</v>
      </c>
      <c r="O22" s="1207">
        <f>L22/10+K22</f>
        <v>47.5</v>
      </c>
    </row>
    <row r="23" spans="3:25" s="1112" customFormat="1" ht="21.95" customHeight="1" thickBot="1" x14ac:dyDescent="0.25">
      <c r="C23" s="1128">
        <v>15</v>
      </c>
      <c r="D23" s="1267" t="s">
        <v>477</v>
      </c>
      <c r="E23" s="1129">
        <v>4</v>
      </c>
      <c r="F23" s="1130">
        <v>1</v>
      </c>
      <c r="G23" s="1131">
        <v>122</v>
      </c>
      <c r="H23" s="1132">
        <v>114</v>
      </c>
      <c r="I23" s="1268">
        <v>123</v>
      </c>
      <c r="J23" s="1133">
        <v>132</v>
      </c>
      <c r="K23" s="1134"/>
      <c r="L23" s="1135">
        <f t="shared" si="3"/>
        <v>377</v>
      </c>
      <c r="M23" s="1134">
        <f t="shared" si="4"/>
        <v>132</v>
      </c>
      <c r="N23" s="1136">
        <f t="shared" si="5"/>
        <v>125.7</v>
      </c>
      <c r="O23" s="1137">
        <f t="shared" si="6"/>
        <v>37.700000000000003</v>
      </c>
    </row>
    <row r="24" spans="3:25" ht="12" customHeight="1" x14ac:dyDescent="0.25">
      <c r="C24" s="1138"/>
      <c r="D24" s="1138"/>
      <c r="E24" s="1138"/>
      <c r="F24" s="1138"/>
      <c r="G24" s="1138"/>
      <c r="H24" s="1138"/>
      <c r="I24" s="1138"/>
      <c r="J24" s="1138"/>
      <c r="K24" s="1138"/>
      <c r="L24" s="1138"/>
      <c r="M24" s="1138"/>
      <c r="N24" s="1138"/>
      <c r="O24" s="1138"/>
      <c r="P24" s="1138"/>
      <c r="T24" s="1100"/>
      <c r="W24" s="1100"/>
      <c r="X24" s="1100"/>
      <c r="Y24" s="1100"/>
    </row>
    <row r="25" spans="3:25" ht="18" x14ac:dyDescent="0.2">
      <c r="C25" s="1139"/>
      <c r="D25" s="1140" t="s">
        <v>39</v>
      </c>
      <c r="E25" s="1141" t="s">
        <v>37</v>
      </c>
      <c r="F25" s="1848" t="s">
        <v>572</v>
      </c>
      <c r="G25" s="1848"/>
      <c r="H25" s="1849" t="s">
        <v>60</v>
      </c>
      <c r="I25" s="1849"/>
      <c r="J25" s="1849"/>
      <c r="K25" s="1849"/>
      <c r="L25" s="1849"/>
      <c r="M25" s="1142"/>
      <c r="N25" s="1139"/>
      <c r="O25" s="1139"/>
    </row>
    <row r="26" spans="3:25" ht="18" x14ac:dyDescent="0.2">
      <c r="C26" s="1143"/>
      <c r="D26" s="1144" t="s">
        <v>39</v>
      </c>
      <c r="E26" s="1145" t="s">
        <v>37</v>
      </c>
      <c r="F26" s="1848" t="s">
        <v>573</v>
      </c>
      <c r="G26" s="1848"/>
      <c r="H26" s="1850" t="s">
        <v>475</v>
      </c>
      <c r="I26" s="1850"/>
      <c r="J26" s="1850"/>
      <c r="K26" s="1850"/>
      <c r="L26" s="1850"/>
      <c r="M26" s="1146"/>
      <c r="N26" s="1143"/>
      <c r="O26" s="1143"/>
    </row>
    <row r="27" spans="3:25" ht="18" x14ac:dyDescent="0.25">
      <c r="C27" s="1138"/>
      <c r="D27" s="1138"/>
      <c r="E27" s="1138"/>
      <c r="F27" s="1138"/>
      <c r="G27" s="1138"/>
      <c r="H27" s="1138"/>
      <c r="I27" s="1138"/>
      <c r="J27" s="1138"/>
      <c r="K27" s="1138"/>
      <c r="L27" s="1138"/>
      <c r="M27" s="1138"/>
      <c r="N27" s="1138"/>
      <c r="O27" s="1138"/>
    </row>
    <row r="28" spans="3:25" ht="18" x14ac:dyDescent="0.25">
      <c r="C28" s="1138"/>
      <c r="D28" s="1138"/>
      <c r="E28" s="1138"/>
      <c r="F28" s="1138"/>
      <c r="G28" s="1138"/>
      <c r="H28" s="1138"/>
      <c r="I28" s="1138"/>
      <c r="J28" s="1138"/>
      <c r="K28" s="1138"/>
      <c r="L28" s="1138"/>
      <c r="M28" s="1138"/>
      <c r="N28" s="1138"/>
      <c r="O28" s="1138"/>
    </row>
    <row r="29" spans="3:25" ht="18.75" customHeight="1" thickBot="1" x14ac:dyDescent="0.3">
      <c r="C29" s="1851" t="s">
        <v>532</v>
      </c>
      <c r="D29" s="1851"/>
      <c r="E29" s="1138"/>
      <c r="F29" s="1138"/>
      <c r="G29" s="1138"/>
      <c r="H29" s="1138"/>
      <c r="I29" s="1138"/>
      <c r="J29" s="1138"/>
      <c r="K29" s="1138"/>
      <c r="L29" s="1138"/>
      <c r="M29" s="1138"/>
      <c r="N29" s="1138"/>
      <c r="O29" s="1138"/>
      <c r="P29" s="1138"/>
      <c r="R29" s="1100"/>
    </row>
    <row r="30" spans="3:25" ht="19.5" customHeight="1" x14ac:dyDescent="0.2">
      <c r="C30" s="1861" t="s">
        <v>5</v>
      </c>
      <c r="D30" s="1863" t="s">
        <v>479</v>
      </c>
      <c r="E30" s="1853" t="s">
        <v>560</v>
      </c>
      <c r="F30" s="1865" t="s">
        <v>559</v>
      </c>
      <c r="G30" s="1867" t="s">
        <v>7</v>
      </c>
      <c r="H30" s="1868"/>
      <c r="I30" s="1868"/>
      <c r="J30" s="1869"/>
      <c r="K30" s="1853" t="s">
        <v>534</v>
      </c>
      <c r="L30" s="1855" t="s">
        <v>537</v>
      </c>
      <c r="M30" s="1855" t="s">
        <v>535</v>
      </c>
      <c r="N30" s="1857" t="s">
        <v>536</v>
      </c>
      <c r="O30" s="1859" t="s">
        <v>538</v>
      </c>
      <c r="P30" s="1098"/>
      <c r="T30" s="1100"/>
    </row>
    <row r="31" spans="3:25" ht="80.099999999999994" customHeight="1" thickBot="1" x14ac:dyDescent="0.25">
      <c r="C31" s="1862"/>
      <c r="D31" s="1864"/>
      <c r="E31" s="1854"/>
      <c r="F31" s="1866"/>
      <c r="G31" s="1192" t="s">
        <v>1</v>
      </c>
      <c r="H31" s="1193" t="s">
        <v>2</v>
      </c>
      <c r="I31" s="1193" t="s">
        <v>3</v>
      </c>
      <c r="J31" s="1194" t="s">
        <v>6</v>
      </c>
      <c r="K31" s="1854"/>
      <c r="L31" s="1856"/>
      <c r="M31" s="1856"/>
      <c r="N31" s="1858"/>
      <c r="O31" s="1860"/>
      <c r="P31" s="1101"/>
      <c r="T31" s="1100"/>
    </row>
    <row r="32" spans="3:25" s="1112" customFormat="1" ht="21.95" customHeight="1" x14ac:dyDescent="0.2">
      <c r="C32" s="1150">
        <v>1</v>
      </c>
      <c r="D32" s="1151" t="s">
        <v>485</v>
      </c>
      <c r="E32" s="1152">
        <v>4</v>
      </c>
      <c r="F32" s="1153">
        <v>1</v>
      </c>
      <c r="G32" s="1154">
        <v>167</v>
      </c>
      <c r="H32" s="1155">
        <v>167</v>
      </c>
      <c r="I32" s="1155">
        <v>214</v>
      </c>
      <c r="J32" s="1156">
        <v>149</v>
      </c>
      <c r="K32" s="1157">
        <v>2</v>
      </c>
      <c r="L32" s="1085">
        <f>SUM(G32:J32)-MIN(G32:J32)</f>
        <v>548</v>
      </c>
      <c r="M32" s="1086">
        <f t="shared" ref="M32:M42" si="11">MAX(G32:J32)</f>
        <v>214</v>
      </c>
      <c r="N32" s="1160">
        <f t="shared" ref="N32:N42" si="12">(SUM(G32:J32)-MIN(G32:J32))/3</f>
        <v>182.66666666666666</v>
      </c>
      <c r="O32" s="1161">
        <f>L32/10+K32</f>
        <v>56.8</v>
      </c>
    </row>
    <row r="33" spans="3:25" s="1112" customFormat="1" ht="21.95" customHeight="1" x14ac:dyDescent="0.2">
      <c r="C33" s="1226">
        <v>2</v>
      </c>
      <c r="D33" s="1227" t="s">
        <v>8</v>
      </c>
      <c r="E33" s="1228">
        <v>5</v>
      </c>
      <c r="F33" s="1229">
        <v>1</v>
      </c>
      <c r="G33" s="1230">
        <v>166</v>
      </c>
      <c r="H33" s="1231">
        <v>157</v>
      </c>
      <c r="I33" s="1231">
        <v>169</v>
      </c>
      <c r="J33" s="1232">
        <v>185</v>
      </c>
      <c r="K33" s="1233"/>
      <c r="L33" s="1234">
        <f t="shared" ref="L33:L42" si="13">SUM(G33:J33)-MIN(G33:J33)</f>
        <v>520</v>
      </c>
      <c r="M33" s="1235">
        <f t="shared" si="11"/>
        <v>185</v>
      </c>
      <c r="N33" s="1236">
        <f t="shared" si="12"/>
        <v>173.33333333333334</v>
      </c>
      <c r="O33" s="1237">
        <f>L33/10+K33</f>
        <v>52</v>
      </c>
    </row>
    <row r="34" spans="3:25" s="1112" customFormat="1" ht="21.95" customHeight="1" x14ac:dyDescent="0.2">
      <c r="C34" s="1150">
        <v>3</v>
      </c>
      <c r="D34" s="1162" t="s">
        <v>44</v>
      </c>
      <c r="E34" s="1152">
        <v>3</v>
      </c>
      <c r="F34" s="1153">
        <v>2</v>
      </c>
      <c r="G34" s="1163">
        <v>148</v>
      </c>
      <c r="H34" s="1164">
        <v>194</v>
      </c>
      <c r="I34" s="1164">
        <v>144</v>
      </c>
      <c r="J34" s="1165">
        <v>157</v>
      </c>
      <c r="K34" s="1157"/>
      <c r="L34" s="1158">
        <f t="shared" si="13"/>
        <v>499</v>
      </c>
      <c r="M34" s="1159">
        <f t="shared" si="11"/>
        <v>194</v>
      </c>
      <c r="N34" s="1160">
        <f t="shared" si="12"/>
        <v>166.33333333333334</v>
      </c>
      <c r="O34" s="1161">
        <f t="shared" ref="O34" si="14">L34/10+K34</f>
        <v>49.9</v>
      </c>
    </row>
    <row r="35" spans="3:25" s="1112" customFormat="1" ht="21.95" customHeight="1" x14ac:dyDescent="0.2">
      <c r="C35" s="1226">
        <v>4</v>
      </c>
      <c r="D35" s="1227" t="s">
        <v>14</v>
      </c>
      <c r="E35" s="1228">
        <v>2</v>
      </c>
      <c r="F35" s="1229">
        <v>1</v>
      </c>
      <c r="G35" s="1230">
        <v>148</v>
      </c>
      <c r="H35" s="1231">
        <v>169</v>
      </c>
      <c r="I35" s="1231">
        <v>171</v>
      </c>
      <c r="J35" s="1232">
        <v>133</v>
      </c>
      <c r="K35" s="1233"/>
      <c r="L35" s="1234">
        <f t="shared" si="13"/>
        <v>488</v>
      </c>
      <c r="M35" s="1235">
        <f t="shared" si="11"/>
        <v>171</v>
      </c>
      <c r="N35" s="1236">
        <f t="shared" si="12"/>
        <v>162.66666666666666</v>
      </c>
      <c r="O35" s="1237">
        <f>L35/10+K35</f>
        <v>48.8</v>
      </c>
    </row>
    <row r="36" spans="3:25" s="1112" customFormat="1" ht="21.95" customHeight="1" x14ac:dyDescent="0.2">
      <c r="C36" s="1150">
        <v>5</v>
      </c>
      <c r="D36" s="1162" t="s">
        <v>50</v>
      </c>
      <c r="E36" s="1152">
        <v>5</v>
      </c>
      <c r="F36" s="1153">
        <v>2</v>
      </c>
      <c r="G36" s="1163">
        <v>142</v>
      </c>
      <c r="H36" s="1164">
        <v>168</v>
      </c>
      <c r="I36" s="1164">
        <v>158</v>
      </c>
      <c r="J36" s="1165">
        <v>162</v>
      </c>
      <c r="K36" s="1157"/>
      <c r="L36" s="1158">
        <f t="shared" si="13"/>
        <v>488</v>
      </c>
      <c r="M36" s="1159">
        <f t="shared" si="11"/>
        <v>168</v>
      </c>
      <c r="N36" s="1160">
        <f t="shared" si="12"/>
        <v>162.66666666666666</v>
      </c>
      <c r="O36" s="1161">
        <f>L36/10+K36</f>
        <v>48.8</v>
      </c>
    </row>
    <row r="37" spans="3:25" s="1112" customFormat="1" ht="21.95" customHeight="1" x14ac:dyDescent="0.2">
      <c r="C37" s="1226">
        <v>6</v>
      </c>
      <c r="D37" s="1227" t="s">
        <v>496</v>
      </c>
      <c r="E37" s="1228">
        <v>2</v>
      </c>
      <c r="F37" s="1229">
        <v>2</v>
      </c>
      <c r="G37" s="1230">
        <v>136</v>
      </c>
      <c r="H37" s="1231">
        <v>178</v>
      </c>
      <c r="I37" s="1231">
        <v>137</v>
      </c>
      <c r="J37" s="1232">
        <v>164</v>
      </c>
      <c r="K37" s="1233"/>
      <c r="L37" s="1234">
        <f t="shared" si="13"/>
        <v>479</v>
      </c>
      <c r="M37" s="1235">
        <f t="shared" si="11"/>
        <v>178</v>
      </c>
      <c r="N37" s="1236">
        <f t="shared" si="12"/>
        <v>159.66666666666666</v>
      </c>
      <c r="O37" s="1237">
        <f>L37/10+K37</f>
        <v>47.9</v>
      </c>
    </row>
    <row r="38" spans="3:25" s="1112" customFormat="1" ht="21.95" customHeight="1" x14ac:dyDescent="0.2">
      <c r="C38" s="1150">
        <v>7</v>
      </c>
      <c r="D38" s="1162" t="s">
        <v>503</v>
      </c>
      <c r="E38" s="1152">
        <v>4</v>
      </c>
      <c r="F38" s="1153">
        <v>2</v>
      </c>
      <c r="G38" s="1163">
        <v>125</v>
      </c>
      <c r="H38" s="1164">
        <v>175</v>
      </c>
      <c r="I38" s="1164">
        <v>170</v>
      </c>
      <c r="J38" s="1165">
        <v>101</v>
      </c>
      <c r="K38" s="1157"/>
      <c r="L38" s="1158">
        <f t="shared" si="13"/>
        <v>470</v>
      </c>
      <c r="M38" s="1159">
        <f t="shared" si="11"/>
        <v>175</v>
      </c>
      <c r="N38" s="1160">
        <f t="shared" si="12"/>
        <v>156.66666666666666</v>
      </c>
      <c r="O38" s="1161">
        <f>L38/10+K38</f>
        <v>47</v>
      </c>
    </row>
    <row r="39" spans="3:25" s="1112" customFormat="1" ht="21.95" customHeight="1" x14ac:dyDescent="0.2">
      <c r="C39" s="1226">
        <v>8</v>
      </c>
      <c r="D39" s="1227" t="s">
        <v>473</v>
      </c>
      <c r="E39" s="1228">
        <v>1</v>
      </c>
      <c r="F39" s="1229">
        <v>2</v>
      </c>
      <c r="G39" s="1230">
        <v>140</v>
      </c>
      <c r="H39" s="1231">
        <v>160</v>
      </c>
      <c r="I39" s="1231">
        <v>129</v>
      </c>
      <c r="J39" s="1232">
        <v>106</v>
      </c>
      <c r="K39" s="1233"/>
      <c r="L39" s="1234">
        <f t="shared" si="13"/>
        <v>429</v>
      </c>
      <c r="M39" s="1235">
        <f t="shared" si="11"/>
        <v>160</v>
      </c>
      <c r="N39" s="1236">
        <f t="shared" si="12"/>
        <v>143</v>
      </c>
      <c r="O39" s="1237">
        <f t="shared" ref="O39:O42" si="15">L39/10+K39</f>
        <v>42.9</v>
      </c>
    </row>
    <row r="40" spans="3:25" s="1112" customFormat="1" ht="21.95" customHeight="1" x14ac:dyDescent="0.2">
      <c r="C40" s="1150">
        <v>9</v>
      </c>
      <c r="D40" s="1162" t="s">
        <v>586</v>
      </c>
      <c r="E40" s="1152">
        <v>6</v>
      </c>
      <c r="F40" s="1153">
        <v>1</v>
      </c>
      <c r="G40" s="1163">
        <v>135</v>
      </c>
      <c r="H40" s="1164">
        <v>135</v>
      </c>
      <c r="I40" s="1164">
        <v>133</v>
      </c>
      <c r="J40" s="1165">
        <v>136</v>
      </c>
      <c r="K40" s="1157"/>
      <c r="L40" s="1158">
        <f t="shared" si="13"/>
        <v>406</v>
      </c>
      <c r="M40" s="1159">
        <f t="shared" si="11"/>
        <v>136</v>
      </c>
      <c r="N40" s="1160">
        <f t="shared" si="12"/>
        <v>135.33333333333334</v>
      </c>
      <c r="O40" s="1161">
        <f>L40/10+K40</f>
        <v>40.6</v>
      </c>
    </row>
    <row r="41" spans="3:25" s="1112" customFormat="1" ht="21.95" customHeight="1" x14ac:dyDescent="0.2">
      <c r="C41" s="1226">
        <v>10</v>
      </c>
      <c r="D41" s="1227" t="s">
        <v>492</v>
      </c>
      <c r="E41" s="1228">
        <v>6</v>
      </c>
      <c r="F41" s="1229">
        <v>2</v>
      </c>
      <c r="G41" s="1230">
        <v>100</v>
      </c>
      <c r="H41" s="1231">
        <v>145</v>
      </c>
      <c r="I41" s="1231">
        <v>135</v>
      </c>
      <c r="J41" s="1232">
        <v>109</v>
      </c>
      <c r="K41" s="1233"/>
      <c r="L41" s="1234">
        <f t="shared" si="13"/>
        <v>389</v>
      </c>
      <c r="M41" s="1235">
        <f t="shared" si="11"/>
        <v>145</v>
      </c>
      <c r="N41" s="1236">
        <f t="shared" si="12"/>
        <v>129.66666666666666</v>
      </c>
      <c r="O41" s="1237">
        <f>L41/10+K41</f>
        <v>38.9</v>
      </c>
    </row>
    <row r="42" spans="3:25" s="1112" customFormat="1" ht="21.95" customHeight="1" thickBot="1" x14ac:dyDescent="0.25">
      <c r="C42" s="1167">
        <v>11</v>
      </c>
      <c r="D42" s="1168" t="s">
        <v>10</v>
      </c>
      <c r="E42" s="1169">
        <v>1</v>
      </c>
      <c r="F42" s="1170">
        <v>2</v>
      </c>
      <c r="G42" s="1171">
        <v>129</v>
      </c>
      <c r="H42" s="1172">
        <v>129</v>
      </c>
      <c r="I42" s="1172">
        <v>129</v>
      </c>
      <c r="J42" s="1173">
        <v>129</v>
      </c>
      <c r="K42" s="1174"/>
      <c r="L42" s="1172">
        <f t="shared" si="13"/>
        <v>387</v>
      </c>
      <c r="M42" s="1172">
        <f t="shared" si="11"/>
        <v>129</v>
      </c>
      <c r="N42" s="1175">
        <f t="shared" si="12"/>
        <v>129</v>
      </c>
      <c r="O42" s="1176">
        <f t="shared" si="15"/>
        <v>38.700000000000003</v>
      </c>
    </row>
    <row r="43" spans="3:25" ht="12" customHeight="1" x14ac:dyDescent="0.25">
      <c r="C43" s="1138"/>
      <c r="D43" s="1138"/>
      <c r="E43" s="1138"/>
      <c r="F43" s="1138"/>
      <c r="G43" s="1138"/>
      <c r="H43" s="1138"/>
      <c r="I43" s="1138"/>
      <c r="J43" s="1138"/>
      <c r="K43" s="1138"/>
      <c r="L43" s="1138"/>
      <c r="M43" s="1138"/>
      <c r="N43" s="1138"/>
      <c r="O43" s="1138"/>
      <c r="P43" s="1138"/>
      <c r="T43" s="1100"/>
      <c r="W43" s="1100"/>
      <c r="X43" s="1100"/>
      <c r="Y43" s="1100"/>
    </row>
    <row r="44" spans="3:25" ht="18" x14ac:dyDescent="0.2">
      <c r="C44" s="1112"/>
      <c r="D44" s="1177" t="s">
        <v>485</v>
      </c>
      <c r="E44" s="1178" t="s">
        <v>37</v>
      </c>
      <c r="F44" s="1848" t="s">
        <v>574</v>
      </c>
      <c r="G44" s="1848"/>
      <c r="H44" s="1870" t="s">
        <v>60</v>
      </c>
      <c r="I44" s="1870"/>
      <c r="J44" s="1870"/>
      <c r="K44" s="1870"/>
      <c r="L44" s="1870"/>
      <c r="M44" s="1112"/>
      <c r="N44" s="1112"/>
      <c r="O44" s="1112"/>
    </row>
    <row r="45" spans="3:25" ht="18" x14ac:dyDescent="0.2">
      <c r="C45" s="1112"/>
      <c r="D45" s="1179" t="s">
        <v>485</v>
      </c>
      <c r="E45" s="1180" t="s">
        <v>37</v>
      </c>
      <c r="F45" s="1848" t="s">
        <v>575</v>
      </c>
      <c r="G45" s="1848"/>
      <c r="H45" s="1871" t="s">
        <v>475</v>
      </c>
      <c r="I45" s="1871"/>
      <c r="J45" s="1871"/>
      <c r="K45" s="1871"/>
      <c r="L45" s="1871"/>
      <c r="M45" s="1112"/>
      <c r="N45" s="1112"/>
      <c r="O45" s="1112"/>
    </row>
    <row r="48" spans="3:25" ht="15.75" x14ac:dyDescent="0.25">
      <c r="C48" s="1852" t="s">
        <v>527</v>
      </c>
      <c r="D48" s="1852"/>
      <c r="E48" s="1852"/>
      <c r="F48" s="1852"/>
      <c r="G48" s="1852"/>
      <c r="H48" s="1852"/>
      <c r="I48" s="1852"/>
      <c r="J48" s="1852"/>
      <c r="K48" s="1852"/>
      <c r="L48" s="1852"/>
      <c r="M48" s="1852"/>
      <c r="N48" s="1852"/>
      <c r="O48" s="1181"/>
      <c r="P48" s="1181"/>
    </row>
    <row r="49" spans="3:16" ht="9.9499999999999993" customHeight="1" x14ac:dyDescent="0.25">
      <c r="C49" s="1181"/>
      <c r="D49" s="1181"/>
      <c r="E49" s="1182"/>
      <c r="F49" s="1183"/>
      <c r="G49" s="1183"/>
      <c r="H49" s="1183"/>
      <c r="I49" s="1183"/>
      <c r="J49" s="1183"/>
      <c r="K49" s="1183"/>
      <c r="L49" s="1183"/>
      <c r="M49" s="1183"/>
      <c r="N49" s="1183"/>
      <c r="O49" s="1181"/>
      <c r="P49" s="1181"/>
    </row>
    <row r="50" spans="3:16" ht="15.75" x14ac:dyDescent="0.25">
      <c r="C50" s="1184"/>
      <c r="D50" s="1185" t="s">
        <v>541</v>
      </c>
      <c r="E50" s="1185"/>
      <c r="F50" s="1185"/>
      <c r="G50" s="1185"/>
      <c r="H50" s="1185"/>
      <c r="I50" s="1185"/>
      <c r="J50" s="1185"/>
      <c r="K50" s="1185"/>
      <c r="L50" s="1185"/>
      <c r="M50" s="1185"/>
      <c r="N50" s="1185"/>
      <c r="O50" s="1181"/>
      <c r="P50" s="1181"/>
    </row>
    <row r="51" spans="3:16" s="1186" customFormat="1" ht="9.9499999999999993" customHeight="1" x14ac:dyDescent="0.25">
      <c r="C51" s="1184"/>
      <c r="D51" s="1185"/>
      <c r="E51" s="1185"/>
      <c r="F51" s="1185"/>
      <c r="G51" s="1185"/>
      <c r="H51" s="1185"/>
      <c r="I51" s="1185"/>
      <c r="J51" s="1185"/>
      <c r="K51" s="1185"/>
      <c r="L51" s="1185"/>
      <c r="M51" s="1185"/>
      <c r="N51" s="1185"/>
      <c r="O51" s="1181"/>
      <c r="P51" s="1181"/>
    </row>
    <row r="52" spans="3:16" ht="15.75" customHeight="1" x14ac:dyDescent="0.25">
      <c r="C52" s="1187" t="s">
        <v>542</v>
      </c>
      <c r="D52" s="1184" t="s">
        <v>543</v>
      </c>
      <c r="E52" s="1188"/>
      <c r="F52" s="1188"/>
      <c r="G52" s="1188"/>
      <c r="H52" s="1188"/>
      <c r="I52" s="1188"/>
      <c r="J52" s="1188"/>
      <c r="K52" s="1188"/>
      <c r="L52" s="1188"/>
      <c r="M52" s="1188"/>
      <c r="N52" s="1188"/>
      <c r="O52" s="1184"/>
      <c r="P52" s="1181"/>
    </row>
    <row r="53" spans="3:16" ht="15" customHeight="1" x14ac:dyDescent="0.25">
      <c r="C53" s="1184"/>
      <c r="D53" s="1184" t="s">
        <v>544</v>
      </c>
      <c r="E53" s="1188"/>
      <c r="F53" s="1188"/>
      <c r="G53" s="1188"/>
      <c r="H53" s="1188"/>
      <c r="I53" s="1188"/>
      <c r="J53" s="1188"/>
      <c r="K53" s="1188"/>
      <c r="L53" s="1188"/>
      <c r="M53" s="1181"/>
      <c r="N53" s="1188"/>
      <c r="O53" s="1184"/>
      <c r="P53" s="1181"/>
    </row>
    <row r="54" spans="3:16" ht="15" customHeight="1" x14ac:dyDescent="0.25">
      <c r="C54" s="1184"/>
      <c r="D54" s="1184" t="s">
        <v>545</v>
      </c>
      <c r="E54" s="1188"/>
      <c r="F54" s="1188"/>
      <c r="G54" s="1188"/>
      <c r="H54" s="1188"/>
      <c r="I54" s="1188"/>
      <c r="J54" s="1188"/>
      <c r="K54" s="1188"/>
      <c r="L54" s="1188"/>
      <c r="M54" s="1188"/>
      <c r="N54" s="1188"/>
      <c r="O54" s="1184"/>
      <c r="P54" s="1181"/>
    </row>
    <row r="55" spans="3:16" s="1186" customFormat="1" ht="9.9499999999999993" customHeight="1" x14ac:dyDescent="0.25">
      <c r="C55" s="1184"/>
      <c r="D55" s="1185"/>
      <c r="E55" s="1185"/>
      <c r="F55" s="1185"/>
      <c r="G55" s="1185"/>
      <c r="H55" s="1185"/>
      <c r="I55" s="1185"/>
      <c r="J55" s="1185"/>
      <c r="K55" s="1185"/>
      <c r="L55" s="1185"/>
      <c r="M55" s="1185"/>
      <c r="N55" s="1185"/>
      <c r="O55" s="1181"/>
      <c r="P55" s="1181"/>
    </row>
    <row r="56" spans="3:16" ht="15" customHeight="1" x14ac:dyDescent="0.25">
      <c r="C56" s="1187" t="s">
        <v>546</v>
      </c>
      <c r="D56" s="1184" t="s">
        <v>547</v>
      </c>
      <c r="E56" s="1188"/>
      <c r="F56" s="1188"/>
      <c r="G56" s="1188"/>
      <c r="H56" s="1188"/>
      <c r="I56" s="1188"/>
      <c r="J56" s="1188"/>
      <c r="K56" s="1188"/>
      <c r="L56" s="1188"/>
      <c r="M56" s="1188"/>
      <c r="N56" s="1188"/>
      <c r="O56" s="1184"/>
      <c r="P56" s="1181"/>
    </row>
    <row r="57" spans="3:16" ht="15" customHeight="1" x14ac:dyDescent="0.25">
      <c r="C57" s="1184"/>
      <c r="D57" s="1184" t="s">
        <v>548</v>
      </c>
      <c r="E57" s="1188"/>
      <c r="F57" s="1188"/>
      <c r="G57" s="1188"/>
      <c r="H57" s="1188"/>
      <c r="I57" s="1188"/>
      <c r="J57" s="1188"/>
      <c r="K57" s="1188"/>
      <c r="L57" s="1188"/>
      <c r="M57" s="1188"/>
      <c r="N57" s="1188"/>
      <c r="O57" s="1184"/>
      <c r="P57" s="1181"/>
    </row>
  </sheetData>
  <sortState ref="L30:N40">
    <sortCondition descending="1" ref="L30"/>
  </sortState>
  <mergeCells count="34">
    <mergeCell ref="C6:D6"/>
    <mergeCell ref="C29:D29"/>
    <mergeCell ref="C7:C8"/>
    <mergeCell ref="D7:D8"/>
    <mergeCell ref="E7:E8"/>
    <mergeCell ref="N7:N8"/>
    <mergeCell ref="O7:O8"/>
    <mergeCell ref="F7:F8"/>
    <mergeCell ref="G7:J7"/>
    <mergeCell ref="K7:K8"/>
    <mergeCell ref="L7:L8"/>
    <mergeCell ref="M7:M8"/>
    <mergeCell ref="D30:D31"/>
    <mergeCell ref="E30:E31"/>
    <mergeCell ref="F30:F31"/>
    <mergeCell ref="O30:O31"/>
    <mergeCell ref="M30:M31"/>
    <mergeCell ref="N30:N31"/>
    <mergeCell ref="C48:N48"/>
    <mergeCell ref="C4:O4"/>
    <mergeCell ref="C3:O3"/>
    <mergeCell ref="C2:O2"/>
    <mergeCell ref="F45:G45"/>
    <mergeCell ref="H45:L45"/>
    <mergeCell ref="G30:J30"/>
    <mergeCell ref="K30:K31"/>
    <mergeCell ref="L30:L31"/>
    <mergeCell ref="F25:G25"/>
    <mergeCell ref="H25:L25"/>
    <mergeCell ref="F26:G26"/>
    <mergeCell ref="H26:L26"/>
    <mergeCell ref="F44:G44"/>
    <mergeCell ref="H44:L44"/>
    <mergeCell ref="C30:C31"/>
  </mergeCells>
  <pageMargins left="0.7" right="0.7" top="0.75" bottom="0.75" header="0.3" footer="0.3"/>
  <pageSetup paperSize="9" orientation="portrait" r:id="rId1"/>
  <ignoredErrors>
    <ignoredError sqref="L32:N42 L9:M23" formulaRange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C2:Y63"/>
  <sheetViews>
    <sheetView topLeftCell="A10" workbookViewId="0">
      <selection activeCell="D41" sqref="D41"/>
    </sheetView>
  </sheetViews>
  <sheetFormatPr defaultRowHeight="12.75" x14ac:dyDescent="0.2"/>
  <cols>
    <col min="1" max="2" width="9.140625" style="1099"/>
    <col min="3" max="3" width="8.7109375" style="1099" customWidth="1"/>
    <col min="4" max="4" width="32.7109375" style="1099" customWidth="1"/>
    <col min="5" max="6" width="11.7109375" style="1099" customWidth="1"/>
    <col min="7" max="10" width="9.7109375" style="1099" customWidth="1"/>
    <col min="11" max="11" width="8.7109375" style="1099" customWidth="1"/>
    <col min="12" max="15" width="12.7109375" style="1099" customWidth="1"/>
    <col min="16" max="16384" width="9.140625" style="1099"/>
  </cols>
  <sheetData>
    <row r="2" spans="3:20" ht="21" customHeight="1" x14ac:dyDescent="0.2">
      <c r="C2" s="1872" t="s">
        <v>476</v>
      </c>
      <c r="D2" s="1872"/>
      <c r="E2" s="1872"/>
      <c r="F2" s="1872"/>
      <c r="G2" s="1872"/>
      <c r="H2" s="1872"/>
      <c r="I2" s="1872"/>
      <c r="J2" s="1872"/>
      <c r="K2" s="1872"/>
      <c r="L2" s="1872"/>
      <c r="M2" s="1872"/>
      <c r="N2" s="1872"/>
      <c r="O2" s="1872"/>
    </row>
    <row r="3" spans="3:20" ht="23.25" x14ac:dyDescent="0.2">
      <c r="C3" s="1873" t="s">
        <v>578</v>
      </c>
      <c r="D3" s="1873"/>
      <c r="E3" s="1873"/>
      <c r="F3" s="1873"/>
      <c r="G3" s="1873"/>
      <c r="H3" s="1873"/>
      <c r="I3" s="1873"/>
      <c r="J3" s="1873"/>
      <c r="K3" s="1873"/>
      <c r="L3" s="1873"/>
      <c r="M3" s="1873"/>
      <c r="N3" s="1873"/>
      <c r="O3" s="1873"/>
    </row>
    <row r="4" spans="3:20" ht="23.25" x14ac:dyDescent="0.2">
      <c r="C4" s="1874" t="s">
        <v>581</v>
      </c>
      <c r="D4" s="1874"/>
      <c r="E4" s="1874"/>
      <c r="F4" s="1874"/>
      <c r="G4" s="1874"/>
      <c r="H4" s="1874"/>
      <c r="I4" s="1874"/>
      <c r="J4" s="1874"/>
      <c r="K4" s="1874"/>
      <c r="L4" s="1874"/>
      <c r="M4" s="1874"/>
      <c r="N4" s="1874"/>
      <c r="O4" s="1874"/>
    </row>
    <row r="5" spans="3:20" ht="21" x14ac:dyDescent="0.2">
      <c r="C5" s="1096"/>
      <c r="D5" s="1096"/>
      <c r="E5" s="1096"/>
      <c r="F5" s="1096"/>
      <c r="G5" s="1096"/>
      <c r="H5" s="1096"/>
      <c r="I5" s="1096"/>
      <c r="J5" s="1096"/>
      <c r="K5" s="1096"/>
      <c r="L5" s="1096"/>
      <c r="M5" s="1096"/>
      <c r="N5" s="1096"/>
      <c r="O5" s="1097"/>
    </row>
    <row r="6" spans="3:20" ht="19.5" customHeight="1" thickBot="1" x14ac:dyDescent="0.25">
      <c r="C6" s="1876" t="s">
        <v>531</v>
      </c>
      <c r="D6" s="1876"/>
      <c r="E6" s="1096"/>
      <c r="F6" s="1096"/>
      <c r="G6" s="1096"/>
      <c r="H6" s="1096"/>
      <c r="I6" s="1096"/>
      <c r="J6" s="1096"/>
      <c r="K6" s="1096"/>
      <c r="L6" s="1096"/>
      <c r="M6" s="1096"/>
      <c r="N6" s="1096"/>
      <c r="O6" s="1097"/>
      <c r="P6" s="1098"/>
      <c r="T6" s="1100"/>
    </row>
    <row r="7" spans="3:20" ht="19.5" customHeight="1" x14ac:dyDescent="0.2">
      <c r="C7" s="1861" t="s">
        <v>5</v>
      </c>
      <c r="D7" s="1863" t="s">
        <v>479</v>
      </c>
      <c r="E7" s="1853" t="s">
        <v>560</v>
      </c>
      <c r="F7" s="1865" t="s">
        <v>559</v>
      </c>
      <c r="G7" s="1867" t="s">
        <v>7</v>
      </c>
      <c r="H7" s="1868"/>
      <c r="I7" s="1868"/>
      <c r="J7" s="1869"/>
      <c r="K7" s="1853" t="s">
        <v>534</v>
      </c>
      <c r="L7" s="1855" t="s">
        <v>537</v>
      </c>
      <c r="M7" s="1855" t="s">
        <v>535</v>
      </c>
      <c r="N7" s="1857" t="s">
        <v>536</v>
      </c>
      <c r="O7" s="1859" t="s">
        <v>538</v>
      </c>
      <c r="P7" s="1098"/>
      <c r="T7" s="1100"/>
    </row>
    <row r="8" spans="3:20" ht="80.099999999999994" customHeight="1" thickBot="1" x14ac:dyDescent="0.25">
      <c r="C8" s="1862"/>
      <c r="D8" s="1864"/>
      <c r="E8" s="1854"/>
      <c r="F8" s="1866"/>
      <c r="G8" s="1192" t="s">
        <v>1</v>
      </c>
      <c r="H8" s="1193" t="s">
        <v>2</v>
      </c>
      <c r="I8" s="1193" t="s">
        <v>3</v>
      </c>
      <c r="J8" s="1194" t="s">
        <v>6</v>
      </c>
      <c r="K8" s="1854"/>
      <c r="L8" s="1856"/>
      <c r="M8" s="1856"/>
      <c r="N8" s="1858"/>
      <c r="O8" s="1860"/>
      <c r="P8" s="1101"/>
      <c r="T8" s="1100"/>
    </row>
    <row r="9" spans="3:20" s="1112" customFormat="1" ht="21.95" customHeight="1" x14ac:dyDescent="0.2">
      <c r="C9" s="1114">
        <v>1</v>
      </c>
      <c r="D9" s="1253" t="s">
        <v>472</v>
      </c>
      <c r="E9" s="1104">
        <v>3</v>
      </c>
      <c r="F9" s="1105">
        <v>1</v>
      </c>
      <c r="G9" s="1254">
        <v>159</v>
      </c>
      <c r="H9" s="1255">
        <v>223</v>
      </c>
      <c r="I9" s="1256">
        <v>184</v>
      </c>
      <c r="J9" s="1257">
        <v>204</v>
      </c>
      <c r="K9" s="1122">
        <v>3</v>
      </c>
      <c r="L9" s="992">
        <f t="shared" ref="L9:L29" si="0">SUM(G9:J9)-MIN(G9:J9)</f>
        <v>611</v>
      </c>
      <c r="M9" s="993">
        <f t="shared" ref="M9:M29" si="1">MAX(G9:J9)</f>
        <v>223</v>
      </c>
      <c r="N9" s="1125">
        <f t="shared" ref="N9:N29" si="2">ROUND(L9/3,1)</f>
        <v>203.7</v>
      </c>
      <c r="O9" s="1111">
        <f t="shared" ref="O9:O29" si="3">L9/10+K9</f>
        <v>64.099999999999994</v>
      </c>
    </row>
    <row r="10" spans="3:20" s="1112" customFormat="1" ht="21.95" customHeight="1" x14ac:dyDescent="0.2">
      <c r="C10" s="1195">
        <v>2</v>
      </c>
      <c r="D10" s="1269" t="s">
        <v>34</v>
      </c>
      <c r="E10" s="1208">
        <v>6</v>
      </c>
      <c r="F10" s="1209">
        <v>1</v>
      </c>
      <c r="G10" s="1210">
        <v>159</v>
      </c>
      <c r="H10" s="1211">
        <v>194</v>
      </c>
      <c r="I10" s="1212">
        <v>212</v>
      </c>
      <c r="J10" s="1213">
        <v>203</v>
      </c>
      <c r="K10" s="1203">
        <v>1</v>
      </c>
      <c r="L10" s="1204">
        <f t="shared" si="0"/>
        <v>609</v>
      </c>
      <c r="M10" s="1205">
        <f t="shared" si="1"/>
        <v>212</v>
      </c>
      <c r="N10" s="1206">
        <f t="shared" si="2"/>
        <v>203</v>
      </c>
      <c r="O10" s="1207">
        <f t="shared" si="3"/>
        <v>61.9</v>
      </c>
    </row>
    <row r="11" spans="3:20" s="1112" customFormat="1" ht="21.95" customHeight="1" x14ac:dyDescent="0.2">
      <c r="C11" s="1114">
        <v>3</v>
      </c>
      <c r="D11" s="1258" t="s">
        <v>47</v>
      </c>
      <c r="E11" s="1104">
        <v>5</v>
      </c>
      <c r="F11" s="1105">
        <v>1</v>
      </c>
      <c r="G11" s="1106">
        <v>206</v>
      </c>
      <c r="H11" s="1107">
        <v>192</v>
      </c>
      <c r="I11" s="1107">
        <v>193</v>
      </c>
      <c r="J11" s="1108">
        <v>142</v>
      </c>
      <c r="K11" s="1122"/>
      <c r="L11" s="1123">
        <f t="shared" si="0"/>
        <v>591</v>
      </c>
      <c r="M11" s="1124">
        <f t="shared" si="1"/>
        <v>206</v>
      </c>
      <c r="N11" s="1125">
        <f t="shared" si="2"/>
        <v>197</v>
      </c>
      <c r="O11" s="1111">
        <f t="shared" si="3"/>
        <v>59.1</v>
      </c>
    </row>
    <row r="12" spans="3:20" s="1112" customFormat="1" ht="21.95" customHeight="1" x14ac:dyDescent="0.2">
      <c r="C12" s="1195">
        <v>4</v>
      </c>
      <c r="D12" s="1269" t="s">
        <v>498</v>
      </c>
      <c r="E12" s="1197">
        <v>1</v>
      </c>
      <c r="F12" s="1198">
        <v>1</v>
      </c>
      <c r="G12" s="1199">
        <v>183</v>
      </c>
      <c r="H12" s="1200">
        <v>136</v>
      </c>
      <c r="I12" s="1200">
        <v>190</v>
      </c>
      <c r="J12" s="1202">
        <v>195</v>
      </c>
      <c r="K12" s="1203"/>
      <c r="L12" s="1204">
        <f t="shared" si="0"/>
        <v>568</v>
      </c>
      <c r="M12" s="1205">
        <f t="shared" si="1"/>
        <v>195</v>
      </c>
      <c r="N12" s="1206">
        <f t="shared" si="2"/>
        <v>189.3</v>
      </c>
      <c r="O12" s="1207">
        <f t="shared" si="3"/>
        <v>56.8</v>
      </c>
    </row>
    <row r="13" spans="3:20" s="1112" customFormat="1" ht="21.95" customHeight="1" x14ac:dyDescent="0.2">
      <c r="C13" s="1114">
        <v>5</v>
      </c>
      <c r="D13" s="1258" t="s">
        <v>39</v>
      </c>
      <c r="E13" s="1116">
        <v>5</v>
      </c>
      <c r="F13" s="1117">
        <v>2</v>
      </c>
      <c r="G13" s="1118">
        <v>185</v>
      </c>
      <c r="H13" s="1119">
        <v>150</v>
      </c>
      <c r="I13" s="1119">
        <v>180</v>
      </c>
      <c r="J13" s="1121">
        <v>181</v>
      </c>
      <c r="K13" s="1122"/>
      <c r="L13" s="1123">
        <f t="shared" si="0"/>
        <v>546</v>
      </c>
      <c r="M13" s="1124">
        <f t="shared" si="1"/>
        <v>185</v>
      </c>
      <c r="N13" s="1125">
        <f t="shared" si="2"/>
        <v>182</v>
      </c>
      <c r="O13" s="1111">
        <f t="shared" si="3"/>
        <v>54.6</v>
      </c>
    </row>
    <row r="14" spans="3:20" s="1112" customFormat="1" ht="21.95" customHeight="1" x14ac:dyDescent="0.2">
      <c r="C14" s="1195">
        <v>6</v>
      </c>
      <c r="D14" s="1269" t="s">
        <v>11</v>
      </c>
      <c r="E14" s="1208">
        <v>6</v>
      </c>
      <c r="F14" s="1209">
        <v>1</v>
      </c>
      <c r="G14" s="1210">
        <v>174</v>
      </c>
      <c r="H14" s="1211">
        <v>187</v>
      </c>
      <c r="I14" s="1212">
        <v>181</v>
      </c>
      <c r="J14" s="1213">
        <v>174</v>
      </c>
      <c r="K14" s="1203"/>
      <c r="L14" s="1204">
        <f t="shared" si="0"/>
        <v>542</v>
      </c>
      <c r="M14" s="1205">
        <f t="shared" si="1"/>
        <v>187</v>
      </c>
      <c r="N14" s="1206">
        <f t="shared" si="2"/>
        <v>180.7</v>
      </c>
      <c r="O14" s="1207">
        <f t="shared" si="3"/>
        <v>54.2</v>
      </c>
    </row>
    <row r="15" spans="3:20" s="1112" customFormat="1" ht="21.95" customHeight="1" x14ac:dyDescent="0.2">
      <c r="C15" s="1114">
        <v>7</v>
      </c>
      <c r="D15" s="1258" t="s">
        <v>196</v>
      </c>
      <c r="E15" s="1104">
        <v>2</v>
      </c>
      <c r="F15" s="1105">
        <v>1</v>
      </c>
      <c r="G15" s="1106">
        <v>190</v>
      </c>
      <c r="H15" s="1107">
        <v>164</v>
      </c>
      <c r="I15" s="1126">
        <v>173</v>
      </c>
      <c r="J15" s="1108">
        <v>151</v>
      </c>
      <c r="K15" s="1122"/>
      <c r="L15" s="1123">
        <f t="shared" si="0"/>
        <v>527</v>
      </c>
      <c r="M15" s="1124">
        <f t="shared" si="1"/>
        <v>190</v>
      </c>
      <c r="N15" s="1125">
        <f t="shared" si="2"/>
        <v>175.7</v>
      </c>
      <c r="O15" s="1111">
        <f t="shared" si="3"/>
        <v>52.7</v>
      </c>
    </row>
    <row r="16" spans="3:20" s="1112" customFormat="1" ht="21.95" customHeight="1" x14ac:dyDescent="0.2">
      <c r="C16" s="1195">
        <v>8</v>
      </c>
      <c r="D16" s="1269" t="s">
        <v>501</v>
      </c>
      <c r="E16" s="1208">
        <v>1</v>
      </c>
      <c r="F16" s="1209">
        <v>1</v>
      </c>
      <c r="G16" s="1210">
        <v>137</v>
      </c>
      <c r="H16" s="1211">
        <v>221</v>
      </c>
      <c r="I16" s="1211">
        <v>161</v>
      </c>
      <c r="J16" s="1213">
        <v>116</v>
      </c>
      <c r="K16" s="1203"/>
      <c r="L16" s="1204">
        <f t="shared" si="0"/>
        <v>519</v>
      </c>
      <c r="M16" s="1205">
        <f t="shared" si="1"/>
        <v>221</v>
      </c>
      <c r="N16" s="1206">
        <f t="shared" si="2"/>
        <v>173</v>
      </c>
      <c r="O16" s="1207">
        <f t="shared" si="3"/>
        <v>51.9</v>
      </c>
    </row>
    <row r="17" spans="3:25" s="1112" customFormat="1" ht="21.95" customHeight="1" x14ac:dyDescent="0.2">
      <c r="C17" s="1114">
        <v>9</v>
      </c>
      <c r="D17" s="1258" t="s">
        <v>481</v>
      </c>
      <c r="E17" s="1104">
        <v>3</v>
      </c>
      <c r="F17" s="1105">
        <v>2</v>
      </c>
      <c r="G17" s="1106">
        <v>145</v>
      </c>
      <c r="H17" s="1107">
        <v>154</v>
      </c>
      <c r="I17" s="1126">
        <v>171</v>
      </c>
      <c r="J17" s="1108">
        <v>191</v>
      </c>
      <c r="K17" s="1122"/>
      <c r="L17" s="1123">
        <f t="shared" si="0"/>
        <v>516</v>
      </c>
      <c r="M17" s="1124">
        <f t="shared" si="1"/>
        <v>191</v>
      </c>
      <c r="N17" s="1125">
        <f t="shared" si="2"/>
        <v>172</v>
      </c>
      <c r="O17" s="1111">
        <f t="shared" si="3"/>
        <v>51.6</v>
      </c>
    </row>
    <row r="18" spans="3:25" s="1112" customFormat="1" ht="21.95" customHeight="1" x14ac:dyDescent="0.2">
      <c r="C18" s="1195">
        <v>10</v>
      </c>
      <c r="D18" s="1269" t="s">
        <v>25</v>
      </c>
      <c r="E18" s="1208">
        <v>1</v>
      </c>
      <c r="F18" s="1209">
        <v>2</v>
      </c>
      <c r="G18" s="1210">
        <v>125</v>
      </c>
      <c r="H18" s="1211">
        <v>150</v>
      </c>
      <c r="I18" s="1211">
        <v>165</v>
      </c>
      <c r="J18" s="1213">
        <v>198</v>
      </c>
      <c r="K18" s="1203"/>
      <c r="L18" s="1204">
        <f t="shared" si="0"/>
        <v>513</v>
      </c>
      <c r="M18" s="1205">
        <f t="shared" si="1"/>
        <v>198</v>
      </c>
      <c r="N18" s="1206">
        <f t="shared" si="2"/>
        <v>171</v>
      </c>
      <c r="O18" s="1207">
        <f t="shared" si="3"/>
        <v>51.3</v>
      </c>
    </row>
    <row r="19" spans="3:25" s="1112" customFormat="1" ht="21.95" customHeight="1" x14ac:dyDescent="0.2">
      <c r="C19" s="1114">
        <v>11</v>
      </c>
      <c r="D19" s="1258" t="s">
        <v>41</v>
      </c>
      <c r="E19" s="1104">
        <v>3</v>
      </c>
      <c r="F19" s="1105">
        <v>1</v>
      </c>
      <c r="G19" s="1106">
        <v>150</v>
      </c>
      <c r="H19" s="1107">
        <v>168</v>
      </c>
      <c r="I19" s="1107">
        <v>169</v>
      </c>
      <c r="J19" s="1108">
        <v>160</v>
      </c>
      <c r="K19" s="1122"/>
      <c r="L19" s="1123">
        <f t="shared" si="0"/>
        <v>497</v>
      </c>
      <c r="M19" s="1124">
        <f t="shared" si="1"/>
        <v>169</v>
      </c>
      <c r="N19" s="1125">
        <f t="shared" si="2"/>
        <v>165.7</v>
      </c>
      <c r="O19" s="1111">
        <f t="shared" si="3"/>
        <v>49.7</v>
      </c>
    </row>
    <row r="20" spans="3:25" s="1112" customFormat="1" ht="21.95" customHeight="1" x14ac:dyDescent="0.2">
      <c r="C20" s="1195">
        <v>12</v>
      </c>
      <c r="D20" s="1269" t="s">
        <v>478</v>
      </c>
      <c r="E20" s="1208">
        <v>3</v>
      </c>
      <c r="F20" s="1209">
        <v>2</v>
      </c>
      <c r="G20" s="1210">
        <v>177</v>
      </c>
      <c r="H20" s="1211">
        <v>143</v>
      </c>
      <c r="I20" s="1211">
        <v>176</v>
      </c>
      <c r="J20" s="1213">
        <v>133</v>
      </c>
      <c r="K20" s="1203"/>
      <c r="L20" s="1204">
        <f t="shared" si="0"/>
        <v>496</v>
      </c>
      <c r="M20" s="1205">
        <f t="shared" si="1"/>
        <v>177</v>
      </c>
      <c r="N20" s="1206">
        <f t="shared" si="2"/>
        <v>165.3</v>
      </c>
      <c r="O20" s="1207">
        <f t="shared" si="3"/>
        <v>49.6</v>
      </c>
    </row>
    <row r="21" spans="3:25" s="1112" customFormat="1" ht="21.95" customHeight="1" x14ac:dyDescent="0.2">
      <c r="C21" s="1114">
        <v>13</v>
      </c>
      <c r="D21" s="1258" t="s">
        <v>137</v>
      </c>
      <c r="E21" s="1104">
        <v>3</v>
      </c>
      <c r="F21" s="1105">
        <v>2</v>
      </c>
      <c r="G21" s="1106">
        <v>131</v>
      </c>
      <c r="H21" s="1107">
        <v>158</v>
      </c>
      <c r="I21" s="1107">
        <v>199</v>
      </c>
      <c r="J21" s="1108">
        <v>128</v>
      </c>
      <c r="K21" s="1122"/>
      <c r="L21" s="1123">
        <f t="shared" si="0"/>
        <v>488</v>
      </c>
      <c r="M21" s="1124">
        <f t="shared" si="1"/>
        <v>199</v>
      </c>
      <c r="N21" s="1125">
        <f t="shared" si="2"/>
        <v>162.69999999999999</v>
      </c>
      <c r="O21" s="1111">
        <f t="shared" si="3"/>
        <v>48.8</v>
      </c>
    </row>
    <row r="22" spans="3:25" s="1112" customFormat="1" ht="21.95" customHeight="1" x14ac:dyDescent="0.2">
      <c r="C22" s="1195">
        <v>14</v>
      </c>
      <c r="D22" s="1269" t="s">
        <v>136</v>
      </c>
      <c r="E22" s="1208">
        <v>2</v>
      </c>
      <c r="F22" s="1209">
        <v>1</v>
      </c>
      <c r="G22" s="1210">
        <v>178</v>
      </c>
      <c r="H22" s="1211">
        <v>159</v>
      </c>
      <c r="I22" s="1211">
        <v>148</v>
      </c>
      <c r="J22" s="1213">
        <v>138</v>
      </c>
      <c r="K22" s="1203"/>
      <c r="L22" s="1204">
        <f t="shared" si="0"/>
        <v>485</v>
      </c>
      <c r="M22" s="1205">
        <f t="shared" si="1"/>
        <v>178</v>
      </c>
      <c r="N22" s="1206">
        <f t="shared" si="2"/>
        <v>161.69999999999999</v>
      </c>
      <c r="O22" s="1207">
        <f t="shared" si="3"/>
        <v>48.5</v>
      </c>
    </row>
    <row r="23" spans="3:25" s="1112" customFormat="1" ht="21.95" customHeight="1" x14ac:dyDescent="0.2">
      <c r="C23" s="1114">
        <v>15</v>
      </c>
      <c r="D23" s="1258" t="s">
        <v>96</v>
      </c>
      <c r="E23" s="1104">
        <v>3</v>
      </c>
      <c r="F23" s="1105">
        <v>1</v>
      </c>
      <c r="G23" s="1106">
        <v>176</v>
      </c>
      <c r="H23" s="1107">
        <v>144</v>
      </c>
      <c r="I23" s="1107">
        <v>144</v>
      </c>
      <c r="J23" s="1108">
        <v>164</v>
      </c>
      <c r="K23" s="1122"/>
      <c r="L23" s="1123">
        <f t="shared" si="0"/>
        <v>484</v>
      </c>
      <c r="M23" s="1124">
        <f t="shared" si="1"/>
        <v>176</v>
      </c>
      <c r="N23" s="1125">
        <f t="shared" si="2"/>
        <v>161.30000000000001</v>
      </c>
      <c r="O23" s="1111">
        <f t="shared" si="3"/>
        <v>48.4</v>
      </c>
    </row>
    <row r="24" spans="3:25" s="1112" customFormat="1" ht="21.95" customHeight="1" x14ac:dyDescent="0.2">
      <c r="C24" s="1195">
        <v>16</v>
      </c>
      <c r="D24" s="1269" t="s">
        <v>583</v>
      </c>
      <c r="E24" s="1208">
        <v>4</v>
      </c>
      <c r="F24" s="1209">
        <v>1</v>
      </c>
      <c r="G24" s="1210">
        <v>135</v>
      </c>
      <c r="H24" s="1211">
        <v>159</v>
      </c>
      <c r="I24" s="1211">
        <v>166</v>
      </c>
      <c r="J24" s="1213">
        <v>156</v>
      </c>
      <c r="K24" s="1203"/>
      <c r="L24" s="1204">
        <f t="shared" si="0"/>
        <v>481</v>
      </c>
      <c r="M24" s="1205">
        <f t="shared" si="1"/>
        <v>166</v>
      </c>
      <c r="N24" s="1206">
        <f t="shared" si="2"/>
        <v>160.30000000000001</v>
      </c>
      <c r="O24" s="1207">
        <f t="shared" si="3"/>
        <v>48.1</v>
      </c>
    </row>
    <row r="25" spans="3:25" s="1112" customFormat="1" ht="21.95" customHeight="1" x14ac:dyDescent="0.2">
      <c r="C25" s="1114">
        <v>17</v>
      </c>
      <c r="D25" s="1258" t="s">
        <v>51</v>
      </c>
      <c r="E25" s="1104">
        <v>2</v>
      </c>
      <c r="F25" s="1105">
        <v>1</v>
      </c>
      <c r="G25" s="1106">
        <v>153</v>
      </c>
      <c r="H25" s="1107">
        <v>151</v>
      </c>
      <c r="I25" s="1107">
        <v>129</v>
      </c>
      <c r="J25" s="1108">
        <v>166</v>
      </c>
      <c r="K25" s="1122"/>
      <c r="L25" s="1123">
        <f t="shared" si="0"/>
        <v>470</v>
      </c>
      <c r="M25" s="1124">
        <f t="shared" si="1"/>
        <v>166</v>
      </c>
      <c r="N25" s="1125">
        <f t="shared" si="2"/>
        <v>156.69999999999999</v>
      </c>
      <c r="O25" s="1111">
        <f t="shared" si="3"/>
        <v>47</v>
      </c>
    </row>
    <row r="26" spans="3:25" s="1112" customFormat="1" ht="21.95" customHeight="1" x14ac:dyDescent="0.2">
      <c r="C26" s="1195">
        <v>18</v>
      </c>
      <c r="D26" s="1269" t="s">
        <v>486</v>
      </c>
      <c r="E26" s="1208">
        <v>6</v>
      </c>
      <c r="F26" s="1209">
        <v>2</v>
      </c>
      <c r="G26" s="1210">
        <v>138</v>
      </c>
      <c r="H26" s="1211">
        <v>165</v>
      </c>
      <c r="I26" s="1211">
        <v>157</v>
      </c>
      <c r="J26" s="1213">
        <v>124</v>
      </c>
      <c r="K26" s="1203"/>
      <c r="L26" s="1204">
        <f t="shared" si="0"/>
        <v>460</v>
      </c>
      <c r="M26" s="1205">
        <f t="shared" si="1"/>
        <v>165</v>
      </c>
      <c r="N26" s="1206">
        <f t="shared" si="2"/>
        <v>153.30000000000001</v>
      </c>
      <c r="O26" s="1207">
        <f t="shared" si="3"/>
        <v>46</v>
      </c>
    </row>
    <row r="27" spans="3:25" s="1112" customFormat="1" ht="21.95" customHeight="1" x14ac:dyDescent="0.2">
      <c r="C27" s="1114">
        <v>19</v>
      </c>
      <c r="D27" s="1258" t="s">
        <v>122</v>
      </c>
      <c r="E27" s="1104">
        <v>4</v>
      </c>
      <c r="F27" s="1105">
        <v>1</v>
      </c>
      <c r="G27" s="1106">
        <v>140</v>
      </c>
      <c r="H27" s="1107">
        <v>134</v>
      </c>
      <c r="I27" s="1107">
        <v>92</v>
      </c>
      <c r="J27" s="1108">
        <v>175</v>
      </c>
      <c r="K27" s="1122"/>
      <c r="L27" s="1123">
        <f t="shared" si="0"/>
        <v>449</v>
      </c>
      <c r="M27" s="1124">
        <f t="shared" si="1"/>
        <v>175</v>
      </c>
      <c r="N27" s="1125">
        <f t="shared" si="2"/>
        <v>149.69999999999999</v>
      </c>
      <c r="O27" s="1111">
        <f t="shared" si="3"/>
        <v>44.9</v>
      </c>
    </row>
    <row r="28" spans="3:25" s="1112" customFormat="1" ht="21.95" customHeight="1" x14ac:dyDescent="0.2">
      <c r="C28" s="1195">
        <v>20</v>
      </c>
      <c r="D28" s="1269" t="s">
        <v>582</v>
      </c>
      <c r="E28" s="1208">
        <v>4</v>
      </c>
      <c r="F28" s="1209">
        <v>1</v>
      </c>
      <c r="G28" s="1210">
        <v>118</v>
      </c>
      <c r="H28" s="1211">
        <v>138</v>
      </c>
      <c r="I28" s="1211">
        <v>88</v>
      </c>
      <c r="J28" s="1213">
        <v>164</v>
      </c>
      <c r="K28" s="1203"/>
      <c r="L28" s="1204">
        <f t="shared" si="0"/>
        <v>420</v>
      </c>
      <c r="M28" s="1205">
        <f t="shared" si="1"/>
        <v>164</v>
      </c>
      <c r="N28" s="1206">
        <f t="shared" si="2"/>
        <v>140</v>
      </c>
      <c r="O28" s="1207">
        <f t="shared" si="3"/>
        <v>42</v>
      </c>
    </row>
    <row r="29" spans="3:25" s="1112" customFormat="1" ht="21.95" customHeight="1" thickBot="1" x14ac:dyDescent="0.25">
      <c r="C29" s="1274">
        <v>21</v>
      </c>
      <c r="D29" s="1267" t="s">
        <v>477</v>
      </c>
      <c r="E29" s="1129">
        <v>4</v>
      </c>
      <c r="F29" s="1130">
        <v>2</v>
      </c>
      <c r="G29" s="1131">
        <v>132</v>
      </c>
      <c r="H29" s="1132">
        <v>141</v>
      </c>
      <c r="I29" s="1268">
        <v>130</v>
      </c>
      <c r="J29" s="1133">
        <v>112</v>
      </c>
      <c r="K29" s="1134"/>
      <c r="L29" s="1135">
        <f t="shared" si="0"/>
        <v>403</v>
      </c>
      <c r="M29" s="1134">
        <f t="shared" si="1"/>
        <v>141</v>
      </c>
      <c r="N29" s="1136">
        <f t="shared" si="2"/>
        <v>134.30000000000001</v>
      </c>
      <c r="O29" s="1137">
        <f t="shared" si="3"/>
        <v>40.299999999999997</v>
      </c>
    </row>
    <row r="30" spans="3:25" ht="12" customHeight="1" x14ac:dyDescent="0.25">
      <c r="C30" s="1138"/>
      <c r="D30" s="1138"/>
      <c r="E30" s="1138"/>
      <c r="F30" s="1138"/>
      <c r="G30" s="1138"/>
      <c r="H30" s="1138"/>
      <c r="I30" s="1138"/>
      <c r="J30" s="1138"/>
      <c r="K30" s="1138"/>
      <c r="L30" s="1138"/>
      <c r="M30" s="1138"/>
      <c r="N30" s="1138"/>
      <c r="O30" s="1138"/>
      <c r="P30" s="1138"/>
      <c r="T30" s="1100"/>
      <c r="W30" s="1100"/>
      <c r="X30" s="1100"/>
      <c r="Y30" s="1100"/>
    </row>
    <row r="31" spans="3:25" ht="18" x14ac:dyDescent="0.2">
      <c r="C31" s="1139"/>
      <c r="D31" s="1140" t="s">
        <v>472</v>
      </c>
      <c r="E31" s="1141" t="s">
        <v>37</v>
      </c>
      <c r="F31" s="1848" t="s">
        <v>584</v>
      </c>
      <c r="G31" s="1848"/>
      <c r="H31" s="1849" t="s">
        <v>60</v>
      </c>
      <c r="I31" s="1849"/>
      <c r="J31" s="1849"/>
      <c r="K31" s="1849"/>
      <c r="L31" s="1849"/>
      <c r="M31" s="1142"/>
      <c r="N31" s="1139"/>
      <c r="O31" s="1139"/>
    </row>
    <row r="32" spans="3:25" ht="18" x14ac:dyDescent="0.2">
      <c r="C32" s="1143"/>
      <c r="D32" s="1144" t="s">
        <v>472</v>
      </c>
      <c r="E32" s="1145" t="s">
        <v>37</v>
      </c>
      <c r="F32" s="1848" t="s">
        <v>585</v>
      </c>
      <c r="G32" s="1848"/>
      <c r="H32" s="1850" t="s">
        <v>475</v>
      </c>
      <c r="I32" s="1850"/>
      <c r="J32" s="1850"/>
      <c r="K32" s="1850"/>
      <c r="L32" s="1850"/>
      <c r="M32" s="1146"/>
      <c r="N32" s="1143"/>
      <c r="O32" s="1143"/>
    </row>
    <row r="33" spans="3:20" ht="18" x14ac:dyDescent="0.25">
      <c r="C33" s="1138"/>
      <c r="D33" s="1138"/>
      <c r="E33" s="1138"/>
      <c r="F33" s="1138"/>
      <c r="G33" s="1138"/>
      <c r="H33" s="1138"/>
      <c r="I33" s="1138"/>
      <c r="J33" s="1138"/>
      <c r="K33" s="1138"/>
      <c r="L33" s="1138"/>
      <c r="M33" s="1138"/>
      <c r="N33" s="1138"/>
      <c r="O33" s="1138"/>
    </row>
    <row r="34" spans="3:20" ht="18" x14ac:dyDescent="0.25">
      <c r="C34" s="1138"/>
      <c r="D34" s="1138"/>
      <c r="E34" s="1138"/>
      <c r="F34" s="1138"/>
      <c r="G34" s="1138"/>
      <c r="H34" s="1138"/>
      <c r="I34" s="1138"/>
      <c r="J34" s="1138"/>
      <c r="K34" s="1138"/>
      <c r="L34" s="1138"/>
      <c r="M34" s="1138"/>
      <c r="N34" s="1138"/>
      <c r="O34" s="1138"/>
    </row>
    <row r="35" spans="3:20" ht="18.75" customHeight="1" thickBot="1" x14ac:dyDescent="0.3">
      <c r="C35" s="1851" t="s">
        <v>532</v>
      </c>
      <c r="D35" s="1851"/>
      <c r="E35" s="1138"/>
      <c r="F35" s="1138"/>
      <c r="G35" s="1138"/>
      <c r="H35" s="1138"/>
      <c r="I35" s="1138"/>
      <c r="J35" s="1138"/>
      <c r="K35" s="1138"/>
      <c r="L35" s="1138"/>
      <c r="M35" s="1138"/>
      <c r="N35" s="1138"/>
      <c r="O35" s="1138"/>
      <c r="P35" s="1138"/>
      <c r="R35" s="1100"/>
    </row>
    <row r="36" spans="3:20" ht="19.5" customHeight="1" x14ac:dyDescent="0.2">
      <c r="C36" s="1861" t="s">
        <v>5</v>
      </c>
      <c r="D36" s="1863" t="s">
        <v>479</v>
      </c>
      <c r="E36" s="1853" t="s">
        <v>560</v>
      </c>
      <c r="F36" s="1865" t="s">
        <v>559</v>
      </c>
      <c r="G36" s="1867" t="s">
        <v>7</v>
      </c>
      <c r="H36" s="1868"/>
      <c r="I36" s="1868"/>
      <c r="J36" s="1869"/>
      <c r="K36" s="1853" t="s">
        <v>534</v>
      </c>
      <c r="L36" s="1855" t="s">
        <v>537</v>
      </c>
      <c r="M36" s="1855" t="s">
        <v>535</v>
      </c>
      <c r="N36" s="1857" t="s">
        <v>536</v>
      </c>
      <c r="O36" s="1859" t="s">
        <v>538</v>
      </c>
      <c r="P36" s="1098"/>
      <c r="T36" s="1100"/>
    </row>
    <row r="37" spans="3:20" ht="80.099999999999994" customHeight="1" thickBot="1" x14ac:dyDescent="0.25">
      <c r="C37" s="1862"/>
      <c r="D37" s="1864"/>
      <c r="E37" s="1854"/>
      <c r="F37" s="1866"/>
      <c r="G37" s="1192" t="s">
        <v>1</v>
      </c>
      <c r="H37" s="1193" t="s">
        <v>2</v>
      </c>
      <c r="I37" s="1193" t="s">
        <v>3</v>
      </c>
      <c r="J37" s="1194" t="s">
        <v>6</v>
      </c>
      <c r="K37" s="1854"/>
      <c r="L37" s="1856"/>
      <c r="M37" s="1856"/>
      <c r="N37" s="1858"/>
      <c r="O37" s="1860"/>
      <c r="P37" s="1101"/>
      <c r="T37" s="1100"/>
    </row>
    <row r="38" spans="3:20" s="1112" customFormat="1" ht="21.95" customHeight="1" x14ac:dyDescent="0.2">
      <c r="C38" s="1150">
        <v>1</v>
      </c>
      <c r="D38" s="1162" t="s">
        <v>473</v>
      </c>
      <c r="E38" s="1152">
        <v>4</v>
      </c>
      <c r="F38" s="1153">
        <v>2</v>
      </c>
      <c r="G38" s="1163">
        <v>168</v>
      </c>
      <c r="H38" s="1164">
        <v>212</v>
      </c>
      <c r="I38" s="1164">
        <v>133</v>
      </c>
      <c r="J38" s="1165">
        <v>176</v>
      </c>
      <c r="K38" s="1157">
        <v>2</v>
      </c>
      <c r="L38" s="1085">
        <f t="shared" ref="L38:L48" si="4">SUM(G38:J38)-MIN(G38:J38)</f>
        <v>556</v>
      </c>
      <c r="M38" s="1159">
        <f t="shared" ref="M38:M48" si="5">MAX(G38:J38)</f>
        <v>212</v>
      </c>
      <c r="N38" s="1160">
        <f t="shared" ref="N38:N48" si="6">(SUM(G38:J38)-MIN(G38:J38))/3</f>
        <v>185.33333333333334</v>
      </c>
      <c r="O38" s="1161">
        <f t="shared" ref="O38:O48" si="7">L38/10+K38</f>
        <v>57.6</v>
      </c>
    </row>
    <row r="39" spans="3:20" s="1112" customFormat="1" ht="21.95" customHeight="1" x14ac:dyDescent="0.2">
      <c r="C39" s="1226">
        <v>2</v>
      </c>
      <c r="D39" s="1227" t="s">
        <v>14</v>
      </c>
      <c r="E39" s="1228">
        <v>6</v>
      </c>
      <c r="F39" s="1229">
        <v>2</v>
      </c>
      <c r="G39" s="1230">
        <v>182</v>
      </c>
      <c r="H39" s="1231">
        <v>188</v>
      </c>
      <c r="I39" s="1231">
        <v>177</v>
      </c>
      <c r="J39" s="1232">
        <v>166</v>
      </c>
      <c r="K39" s="1233"/>
      <c r="L39" s="1234">
        <f t="shared" si="4"/>
        <v>547</v>
      </c>
      <c r="M39" s="1235">
        <f t="shared" si="5"/>
        <v>188</v>
      </c>
      <c r="N39" s="1236">
        <f t="shared" si="6"/>
        <v>182.33333333333334</v>
      </c>
      <c r="O39" s="1237">
        <f t="shared" si="7"/>
        <v>54.7</v>
      </c>
    </row>
    <row r="40" spans="3:20" s="1112" customFormat="1" ht="21.95" customHeight="1" x14ac:dyDescent="0.2">
      <c r="C40" s="1150">
        <v>3</v>
      </c>
      <c r="D40" s="1162" t="s">
        <v>50</v>
      </c>
      <c r="E40" s="1152">
        <v>1</v>
      </c>
      <c r="F40" s="1153">
        <v>2</v>
      </c>
      <c r="G40" s="1163">
        <v>147</v>
      </c>
      <c r="H40" s="1164">
        <v>208</v>
      </c>
      <c r="I40" s="1164">
        <v>140</v>
      </c>
      <c r="J40" s="1165">
        <v>180</v>
      </c>
      <c r="K40" s="1157"/>
      <c r="L40" s="1158">
        <f t="shared" si="4"/>
        <v>535</v>
      </c>
      <c r="M40" s="1159">
        <f t="shared" si="5"/>
        <v>208</v>
      </c>
      <c r="N40" s="1160">
        <f t="shared" si="6"/>
        <v>178.33333333333334</v>
      </c>
      <c r="O40" s="1161">
        <f t="shared" si="7"/>
        <v>53.5</v>
      </c>
    </row>
    <row r="41" spans="3:20" s="1112" customFormat="1" ht="21.95" customHeight="1" x14ac:dyDescent="0.2">
      <c r="C41" s="1226">
        <v>4</v>
      </c>
      <c r="D41" s="1227" t="s">
        <v>44</v>
      </c>
      <c r="E41" s="1228">
        <v>2</v>
      </c>
      <c r="F41" s="1229">
        <v>2</v>
      </c>
      <c r="G41" s="1230">
        <v>113</v>
      </c>
      <c r="H41" s="1231">
        <v>169</v>
      </c>
      <c r="I41" s="1231">
        <v>178</v>
      </c>
      <c r="J41" s="1232">
        <v>175</v>
      </c>
      <c r="K41" s="1233"/>
      <c r="L41" s="1234">
        <f t="shared" si="4"/>
        <v>522</v>
      </c>
      <c r="M41" s="1235">
        <f t="shared" si="5"/>
        <v>178</v>
      </c>
      <c r="N41" s="1236">
        <f t="shared" si="6"/>
        <v>174</v>
      </c>
      <c r="O41" s="1237">
        <f t="shared" si="7"/>
        <v>52.2</v>
      </c>
    </row>
    <row r="42" spans="3:20" s="1112" customFormat="1" ht="21.95" customHeight="1" x14ac:dyDescent="0.2">
      <c r="C42" s="1150">
        <v>5</v>
      </c>
      <c r="D42" s="1162" t="s">
        <v>489</v>
      </c>
      <c r="E42" s="1152">
        <v>1</v>
      </c>
      <c r="F42" s="1153">
        <v>1</v>
      </c>
      <c r="G42" s="1163">
        <v>111</v>
      </c>
      <c r="H42" s="1164">
        <v>115</v>
      </c>
      <c r="I42" s="1164">
        <v>163</v>
      </c>
      <c r="J42" s="1165">
        <v>227</v>
      </c>
      <c r="K42" s="1157"/>
      <c r="L42" s="1158">
        <f t="shared" si="4"/>
        <v>505</v>
      </c>
      <c r="M42" s="1086">
        <f t="shared" si="5"/>
        <v>227</v>
      </c>
      <c r="N42" s="1160">
        <f t="shared" si="6"/>
        <v>168.33333333333334</v>
      </c>
      <c r="O42" s="1161">
        <f t="shared" si="7"/>
        <v>50.5</v>
      </c>
    </row>
    <row r="43" spans="3:20" s="1112" customFormat="1" ht="21.95" customHeight="1" x14ac:dyDescent="0.2">
      <c r="C43" s="1226">
        <v>6</v>
      </c>
      <c r="D43" s="1227" t="s">
        <v>10</v>
      </c>
      <c r="E43" s="1228">
        <v>2</v>
      </c>
      <c r="F43" s="1229">
        <v>2</v>
      </c>
      <c r="G43" s="1230">
        <v>172</v>
      </c>
      <c r="H43" s="1231">
        <v>176</v>
      </c>
      <c r="I43" s="1231">
        <v>143</v>
      </c>
      <c r="J43" s="1232">
        <v>142</v>
      </c>
      <c r="K43" s="1233"/>
      <c r="L43" s="1234">
        <f t="shared" si="4"/>
        <v>491</v>
      </c>
      <c r="M43" s="1235">
        <f t="shared" si="5"/>
        <v>176</v>
      </c>
      <c r="N43" s="1236">
        <f t="shared" si="6"/>
        <v>163.66666666666666</v>
      </c>
      <c r="O43" s="1237">
        <f t="shared" si="7"/>
        <v>49.1</v>
      </c>
    </row>
    <row r="44" spans="3:20" s="1112" customFormat="1" ht="21.95" customHeight="1" x14ac:dyDescent="0.2">
      <c r="C44" s="1150">
        <v>7</v>
      </c>
      <c r="D44" s="1162" t="s">
        <v>491</v>
      </c>
      <c r="E44" s="1152">
        <v>5</v>
      </c>
      <c r="F44" s="1153">
        <v>1</v>
      </c>
      <c r="G44" s="1163">
        <v>171</v>
      </c>
      <c r="H44" s="1164">
        <v>149</v>
      </c>
      <c r="I44" s="1164">
        <v>166</v>
      </c>
      <c r="J44" s="1165">
        <v>117</v>
      </c>
      <c r="K44" s="1157"/>
      <c r="L44" s="1158">
        <f t="shared" si="4"/>
        <v>486</v>
      </c>
      <c r="M44" s="1159">
        <f t="shared" si="5"/>
        <v>171</v>
      </c>
      <c r="N44" s="1160">
        <f t="shared" si="6"/>
        <v>162</v>
      </c>
      <c r="O44" s="1161">
        <f t="shared" si="7"/>
        <v>48.6</v>
      </c>
    </row>
    <row r="45" spans="3:20" s="1112" customFormat="1" ht="21.95" customHeight="1" x14ac:dyDescent="0.2">
      <c r="C45" s="1226">
        <v>8</v>
      </c>
      <c r="D45" s="1227" t="s">
        <v>9</v>
      </c>
      <c r="E45" s="1228">
        <v>5</v>
      </c>
      <c r="F45" s="1229">
        <v>2</v>
      </c>
      <c r="G45" s="1230">
        <v>136</v>
      </c>
      <c r="H45" s="1231">
        <v>133</v>
      </c>
      <c r="I45" s="1231">
        <v>143</v>
      </c>
      <c r="J45" s="1232">
        <v>202</v>
      </c>
      <c r="K45" s="1233"/>
      <c r="L45" s="1234">
        <f t="shared" si="4"/>
        <v>481</v>
      </c>
      <c r="M45" s="1235">
        <f t="shared" si="5"/>
        <v>202</v>
      </c>
      <c r="N45" s="1236">
        <f t="shared" si="6"/>
        <v>160.33333333333334</v>
      </c>
      <c r="O45" s="1237">
        <f t="shared" si="7"/>
        <v>48.1</v>
      </c>
    </row>
    <row r="46" spans="3:20" s="1112" customFormat="1" ht="21.95" customHeight="1" x14ac:dyDescent="0.2">
      <c r="C46" s="1150">
        <v>9</v>
      </c>
      <c r="D46" s="1162" t="s">
        <v>8</v>
      </c>
      <c r="E46" s="1152">
        <v>1</v>
      </c>
      <c r="F46" s="1153">
        <v>2</v>
      </c>
      <c r="G46" s="1163">
        <v>152</v>
      </c>
      <c r="H46" s="1164">
        <v>138</v>
      </c>
      <c r="I46" s="1164">
        <v>158</v>
      </c>
      <c r="J46" s="1165">
        <v>147</v>
      </c>
      <c r="K46" s="1157"/>
      <c r="L46" s="1158">
        <f t="shared" si="4"/>
        <v>457</v>
      </c>
      <c r="M46" s="1159">
        <f t="shared" si="5"/>
        <v>158</v>
      </c>
      <c r="N46" s="1160">
        <f t="shared" si="6"/>
        <v>152.33333333333334</v>
      </c>
      <c r="O46" s="1161">
        <f t="shared" si="7"/>
        <v>45.7</v>
      </c>
    </row>
    <row r="47" spans="3:20" s="1112" customFormat="1" ht="21.95" customHeight="1" x14ac:dyDescent="0.2">
      <c r="C47" s="1226">
        <v>10</v>
      </c>
      <c r="D47" s="1227" t="s">
        <v>490</v>
      </c>
      <c r="E47" s="1228">
        <v>4</v>
      </c>
      <c r="F47" s="1229">
        <v>2</v>
      </c>
      <c r="G47" s="1230">
        <v>154</v>
      </c>
      <c r="H47" s="1231">
        <v>135</v>
      </c>
      <c r="I47" s="1231">
        <v>110</v>
      </c>
      <c r="J47" s="1232">
        <v>135</v>
      </c>
      <c r="K47" s="1233"/>
      <c r="L47" s="1234">
        <f t="shared" si="4"/>
        <v>424</v>
      </c>
      <c r="M47" s="1235">
        <f t="shared" si="5"/>
        <v>154</v>
      </c>
      <c r="N47" s="1236">
        <f t="shared" si="6"/>
        <v>141.33333333333334</v>
      </c>
      <c r="O47" s="1237">
        <f t="shared" si="7"/>
        <v>42.4</v>
      </c>
    </row>
    <row r="48" spans="3:20" s="1112" customFormat="1" ht="21.95" customHeight="1" thickBot="1" x14ac:dyDescent="0.25">
      <c r="C48" s="1167">
        <v>11</v>
      </c>
      <c r="D48" s="1168" t="s">
        <v>586</v>
      </c>
      <c r="E48" s="1169">
        <v>2</v>
      </c>
      <c r="F48" s="1170">
        <v>2</v>
      </c>
      <c r="G48" s="1171">
        <v>118</v>
      </c>
      <c r="H48" s="1172">
        <v>99</v>
      </c>
      <c r="I48" s="1172">
        <v>136</v>
      </c>
      <c r="J48" s="1173">
        <v>145</v>
      </c>
      <c r="K48" s="1174"/>
      <c r="L48" s="1172">
        <f t="shared" si="4"/>
        <v>399</v>
      </c>
      <c r="M48" s="1172">
        <f t="shared" si="5"/>
        <v>145</v>
      </c>
      <c r="N48" s="1175">
        <f t="shared" si="6"/>
        <v>133</v>
      </c>
      <c r="O48" s="1176">
        <f t="shared" si="7"/>
        <v>39.9</v>
      </c>
    </row>
    <row r="49" spans="3:25" ht="12" customHeight="1" x14ac:dyDescent="0.25">
      <c r="C49" s="1138"/>
      <c r="D49" s="1138"/>
      <c r="E49" s="1138"/>
      <c r="F49" s="1138"/>
      <c r="G49" s="1138"/>
      <c r="H49" s="1138"/>
      <c r="I49" s="1138"/>
      <c r="J49" s="1138"/>
      <c r="K49" s="1138"/>
      <c r="L49" s="1138"/>
      <c r="M49" s="1138"/>
      <c r="N49" s="1138"/>
      <c r="O49" s="1138"/>
      <c r="P49" s="1138"/>
      <c r="T49" s="1100"/>
      <c r="W49" s="1100"/>
      <c r="X49" s="1100"/>
      <c r="Y49" s="1100"/>
    </row>
    <row r="50" spans="3:25" ht="18" x14ac:dyDescent="0.2">
      <c r="C50" s="1112"/>
      <c r="D50" s="1177" t="s">
        <v>473</v>
      </c>
      <c r="E50" s="1178" t="s">
        <v>37</v>
      </c>
      <c r="F50" s="1848" t="s">
        <v>587</v>
      </c>
      <c r="G50" s="1848"/>
      <c r="H50" s="1870" t="s">
        <v>60</v>
      </c>
      <c r="I50" s="1870"/>
      <c r="J50" s="1870"/>
      <c r="K50" s="1870"/>
      <c r="L50" s="1870"/>
      <c r="M50" s="1112"/>
      <c r="N50" s="1112"/>
      <c r="O50" s="1112"/>
    </row>
    <row r="51" spans="3:25" ht="18" x14ac:dyDescent="0.2">
      <c r="C51" s="1112"/>
      <c r="D51" s="1179" t="s">
        <v>489</v>
      </c>
      <c r="E51" s="1180" t="s">
        <v>37</v>
      </c>
      <c r="F51" s="1848" t="s">
        <v>588</v>
      </c>
      <c r="G51" s="1848"/>
      <c r="H51" s="1871" t="s">
        <v>475</v>
      </c>
      <c r="I51" s="1871"/>
      <c r="J51" s="1871"/>
      <c r="K51" s="1871"/>
      <c r="L51" s="1871"/>
      <c r="M51" s="1112"/>
      <c r="N51" s="1112"/>
      <c r="O51" s="1112"/>
    </row>
    <row r="54" spans="3:25" ht="15.75" x14ac:dyDescent="0.25">
      <c r="C54" s="1852" t="s">
        <v>527</v>
      </c>
      <c r="D54" s="1852"/>
      <c r="E54" s="1852"/>
      <c r="F54" s="1852"/>
      <c r="G54" s="1852"/>
      <c r="H54" s="1852"/>
      <c r="I54" s="1852"/>
      <c r="J54" s="1852"/>
      <c r="K54" s="1852"/>
      <c r="L54" s="1852"/>
      <c r="M54" s="1852"/>
      <c r="N54" s="1852"/>
      <c r="O54" s="1181"/>
      <c r="P54" s="1181"/>
    </row>
    <row r="55" spans="3:25" ht="9.9499999999999993" customHeight="1" x14ac:dyDescent="0.25">
      <c r="C55" s="1181"/>
      <c r="D55" s="1181"/>
      <c r="E55" s="1182"/>
      <c r="F55" s="1183"/>
      <c r="G55" s="1183"/>
      <c r="H55" s="1183"/>
      <c r="I55" s="1183"/>
      <c r="J55" s="1183"/>
      <c r="K55" s="1183"/>
      <c r="L55" s="1183"/>
      <c r="M55" s="1183"/>
      <c r="N55" s="1183"/>
      <c r="O55" s="1181"/>
      <c r="P55" s="1181"/>
    </row>
    <row r="56" spans="3:25" ht="15.75" x14ac:dyDescent="0.25">
      <c r="C56" s="1184"/>
      <c r="D56" s="1185" t="s">
        <v>541</v>
      </c>
      <c r="E56" s="1185"/>
      <c r="F56" s="1185"/>
      <c r="G56" s="1185"/>
      <c r="H56" s="1185"/>
      <c r="I56" s="1185"/>
      <c r="J56" s="1185"/>
      <c r="K56" s="1185"/>
      <c r="L56" s="1185"/>
      <c r="M56" s="1185"/>
      <c r="N56" s="1185"/>
      <c r="O56" s="1181"/>
      <c r="P56" s="1181"/>
    </row>
    <row r="57" spans="3:25" s="1186" customFormat="1" ht="9.9499999999999993" customHeight="1" x14ac:dyDescent="0.25">
      <c r="C57" s="1184"/>
      <c r="D57" s="1185"/>
      <c r="E57" s="1185"/>
      <c r="F57" s="1185"/>
      <c r="G57" s="1185"/>
      <c r="H57" s="1185"/>
      <c r="I57" s="1185"/>
      <c r="J57" s="1185"/>
      <c r="K57" s="1185"/>
      <c r="L57" s="1185"/>
      <c r="M57" s="1185"/>
      <c r="N57" s="1185"/>
      <c r="O57" s="1181"/>
      <c r="P57" s="1181"/>
    </row>
    <row r="58" spans="3:25" ht="15.75" customHeight="1" x14ac:dyDescent="0.25">
      <c r="C58" s="1187" t="s">
        <v>542</v>
      </c>
      <c r="D58" s="1184" t="s">
        <v>543</v>
      </c>
      <c r="E58" s="1188"/>
      <c r="F58" s="1188"/>
      <c r="G58" s="1188"/>
      <c r="H58" s="1188"/>
      <c r="I58" s="1188"/>
      <c r="J58" s="1188"/>
      <c r="K58" s="1188"/>
      <c r="L58" s="1188"/>
      <c r="M58" s="1188"/>
      <c r="N58" s="1188"/>
      <c r="O58" s="1184"/>
      <c r="P58" s="1181"/>
    </row>
    <row r="59" spans="3:25" ht="15" customHeight="1" x14ac:dyDescent="0.25">
      <c r="C59" s="1184"/>
      <c r="D59" s="1184" t="s">
        <v>544</v>
      </c>
      <c r="E59" s="1188"/>
      <c r="F59" s="1188"/>
      <c r="G59" s="1188"/>
      <c r="H59" s="1188"/>
      <c r="I59" s="1188"/>
      <c r="J59" s="1188"/>
      <c r="K59" s="1188"/>
      <c r="L59" s="1188"/>
      <c r="M59" s="1181"/>
      <c r="N59" s="1188"/>
      <c r="O59" s="1184"/>
      <c r="P59" s="1181"/>
    </row>
    <row r="60" spans="3:25" ht="15" customHeight="1" x14ac:dyDescent="0.25">
      <c r="C60" s="1184"/>
      <c r="D60" s="1184" t="s">
        <v>545</v>
      </c>
      <c r="E60" s="1188"/>
      <c r="F60" s="1188"/>
      <c r="G60" s="1188"/>
      <c r="H60" s="1188"/>
      <c r="I60" s="1188"/>
      <c r="J60" s="1188"/>
      <c r="K60" s="1188"/>
      <c r="L60" s="1188"/>
      <c r="M60" s="1188"/>
      <c r="N60" s="1188"/>
      <c r="O60" s="1184"/>
      <c r="P60" s="1181"/>
    </row>
    <row r="61" spans="3:25" s="1186" customFormat="1" ht="9.9499999999999993" customHeight="1" x14ac:dyDescent="0.25">
      <c r="C61" s="1184"/>
      <c r="D61" s="1185"/>
      <c r="E61" s="1185"/>
      <c r="F61" s="1185"/>
      <c r="G61" s="1185"/>
      <c r="H61" s="1185"/>
      <c r="I61" s="1185"/>
      <c r="J61" s="1185"/>
      <c r="K61" s="1185"/>
      <c r="L61" s="1185"/>
      <c r="M61" s="1185"/>
      <c r="N61" s="1185"/>
      <c r="O61" s="1181"/>
      <c r="P61" s="1181"/>
    </row>
    <row r="62" spans="3:25" ht="15" customHeight="1" x14ac:dyDescent="0.25">
      <c r="C62" s="1187" t="s">
        <v>546</v>
      </c>
      <c r="D62" s="1184" t="s">
        <v>547</v>
      </c>
      <c r="E62" s="1188"/>
      <c r="F62" s="1188"/>
      <c r="G62" s="1188"/>
      <c r="H62" s="1188"/>
      <c r="I62" s="1188"/>
      <c r="J62" s="1188"/>
      <c r="K62" s="1188"/>
      <c r="L62" s="1188"/>
      <c r="M62" s="1188"/>
      <c r="N62" s="1188"/>
      <c r="O62" s="1184"/>
      <c r="P62" s="1181"/>
    </row>
    <row r="63" spans="3:25" ht="15" customHeight="1" x14ac:dyDescent="0.25">
      <c r="C63" s="1184"/>
      <c r="D63" s="1184" t="s">
        <v>548</v>
      </c>
      <c r="E63" s="1188"/>
      <c r="F63" s="1188"/>
      <c r="G63" s="1188"/>
      <c r="H63" s="1188"/>
      <c r="I63" s="1188"/>
      <c r="J63" s="1188"/>
      <c r="K63" s="1188"/>
      <c r="L63" s="1188"/>
      <c r="M63" s="1188"/>
      <c r="N63" s="1188"/>
      <c r="O63" s="1184"/>
      <c r="P63" s="1181"/>
    </row>
  </sheetData>
  <sortState ref="L39:O49">
    <sortCondition descending="1" ref="L39"/>
  </sortState>
  <mergeCells count="34">
    <mergeCell ref="C2:O2"/>
    <mergeCell ref="C3:O3"/>
    <mergeCell ref="C4:O4"/>
    <mergeCell ref="C6:D6"/>
    <mergeCell ref="C7:C8"/>
    <mergeCell ref="D7:D8"/>
    <mergeCell ref="E7:E8"/>
    <mergeCell ref="F7:F8"/>
    <mergeCell ref="G7:J7"/>
    <mergeCell ref="K7:K8"/>
    <mergeCell ref="L7:L8"/>
    <mergeCell ref="M7:M8"/>
    <mergeCell ref="N7:N8"/>
    <mergeCell ref="O7:O8"/>
    <mergeCell ref="F31:G31"/>
    <mergeCell ref="H31:L31"/>
    <mergeCell ref="F32:G32"/>
    <mergeCell ref="H32:L32"/>
    <mergeCell ref="C35:D35"/>
    <mergeCell ref="C54:N54"/>
    <mergeCell ref="M36:M37"/>
    <mergeCell ref="N36:N37"/>
    <mergeCell ref="C36:C37"/>
    <mergeCell ref="D36:D37"/>
    <mergeCell ref="E36:E37"/>
    <mergeCell ref="F36:F37"/>
    <mergeCell ref="G36:J36"/>
    <mergeCell ref="O36:O37"/>
    <mergeCell ref="F50:G50"/>
    <mergeCell ref="H50:L50"/>
    <mergeCell ref="F51:G51"/>
    <mergeCell ref="H51:L51"/>
    <mergeCell ref="K36:K37"/>
    <mergeCell ref="L36:L37"/>
  </mergeCells>
  <pageMargins left="0.7" right="0.7" top="0.75" bottom="0.75" header="0.3" footer="0.3"/>
  <ignoredErrors>
    <ignoredError sqref="L9:M29 L38:N48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23</vt:i4>
      </vt:variant>
      <vt:variant>
        <vt:lpstr>Именованные диапазоны</vt:lpstr>
      </vt:variant>
      <vt:variant>
        <vt:i4>4</vt:i4>
      </vt:variant>
    </vt:vector>
  </HeadingPairs>
  <TitlesOfParts>
    <vt:vector size="27" baseType="lpstr">
      <vt:lpstr>Январь</vt:lpstr>
      <vt:lpstr>Февраль</vt:lpstr>
      <vt:lpstr>Март</vt:lpstr>
      <vt:lpstr>Апрель</vt:lpstr>
      <vt:lpstr>Май</vt:lpstr>
      <vt:lpstr>Июнь</vt:lpstr>
      <vt:lpstr>Июль</vt:lpstr>
      <vt:lpstr>Август</vt:lpstr>
      <vt:lpstr>Сентябрь</vt:lpstr>
      <vt:lpstr>Октябрь</vt:lpstr>
      <vt:lpstr>Ноябрь</vt:lpstr>
      <vt:lpstr>Мужчины</vt:lpstr>
      <vt:lpstr>Женщины</vt:lpstr>
      <vt:lpstr>Абс.чемп-рейтинг</vt:lpstr>
      <vt:lpstr>Абс.чемпион-турнир</vt:lpstr>
      <vt:lpstr>Турнир 09.01.22</vt:lpstr>
      <vt:lpstr>Турнир 27.03.22</vt:lpstr>
      <vt:lpstr>Турнир 06.11.22</vt:lpstr>
      <vt:lpstr>24 февраля</vt:lpstr>
      <vt:lpstr>жереб.</vt:lpstr>
      <vt:lpstr>АБСОЛЮТ</vt:lpstr>
      <vt:lpstr>Ком.Тур. </vt:lpstr>
      <vt:lpstr>Статистика</vt:lpstr>
      <vt:lpstr>'Абс.чемп-рейтинг'!Область_печати</vt:lpstr>
      <vt:lpstr>Женщины!Область_печати</vt:lpstr>
      <vt:lpstr>жереб.!Область_печати</vt:lpstr>
      <vt:lpstr>Мужчины!Область_печати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Ситников Алексей Николаевич</cp:lastModifiedBy>
  <cp:lastPrinted>2020-11-30T03:47:57Z</cp:lastPrinted>
  <dcterms:created xsi:type="dcterms:W3CDTF">1996-10-08T23:32:33Z</dcterms:created>
  <dcterms:modified xsi:type="dcterms:W3CDTF">2023-01-19T08:13:06Z</dcterms:modified>
</cp:coreProperties>
</file>