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printerSettings/printerSettings4.bin" ContentType="application/vnd.openxmlformats-officedocument.spreadsheetml.printerSettings"/>
  <Override PartName="/xl/printerSettings/printerSettings5.bin" ContentType="application/vnd.openxmlformats-officedocument.spreadsheetml.printerSettings"/>
  <Override PartName="/xl/printerSettings/printerSettings6.bin" ContentType="application/vnd.openxmlformats-officedocument.spreadsheetml.printerSettings"/>
  <Override PartName="/xl/printerSettings/printerSettings7.bin" ContentType="application/vnd.openxmlformats-officedocument.spreadsheetml.printerSettings"/>
  <Override PartName="/xl/printerSettings/printerSettings8.bin" ContentType="application/vnd.openxmlformats-officedocument.spreadsheetml.printerSettings"/>
  <Override PartName="/xl/printerSettings/printerSettings9.bin" ContentType="application/vnd.openxmlformats-officedocument.spreadsheetml.printerSettings"/>
  <Override PartName="/xl/printerSettings/printerSettings10.bin" ContentType="application/vnd.openxmlformats-officedocument.spreadsheetml.printerSettings"/>
  <Override PartName="/xl/printerSettings/printerSettings11.bin" ContentType="application/vnd.openxmlformats-officedocument.spreadsheetml.printerSettings"/>
  <Override PartName="/xl/printerSettings/printerSettings12.bin" ContentType="application/vnd.openxmlformats-officedocument.spreadsheetml.printerSettings"/>
  <Override PartName="/xl/printerSettings/printerSettings13.bin" ContentType="application/vnd.openxmlformats-officedocument.spreadsheetml.printerSettings"/>
  <Override PartName="/xl/printerSettings/printerSettings14.bin" ContentType="application/vnd.openxmlformats-officedocument.spreadsheetml.printerSettings"/>
  <Override PartName="/xl/printerSettings/printerSettings15.bin" ContentType="application/vnd.openxmlformats-officedocument.spreadsheetml.printerSettings"/>
  <Override PartName="/xl/printerSettings/printerSettings16.bin" ContentType="application/vnd.openxmlformats-officedocument.spreadsheetml.printerSettings"/>
  <Override PartName="/xl/printerSettings/printerSettings17.bin" ContentType="application/vnd.openxmlformats-officedocument.spreadsheetml.printerSettings"/>
  <Override PartName="/xl/printerSettings/printerSettings18.bin" ContentType="application/vnd.openxmlformats-officedocument.spreadsheetml.printerSettings"/>
  <Override PartName="/xl/printerSettings/printerSettings19.bin" ContentType="application/vnd.openxmlformats-officedocument.spreadsheetml.printerSettings"/>
  <Override PartName="/xl/printerSettings/printerSettings20.bin" ContentType="application/vnd.openxmlformats-officedocument.spreadsheetml.printerSettings"/>
  <Override PartName="/xl/printerSettings/printerSettings21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БОУЛИНГ\Турниры Федерации\2024\"/>
    </mc:Choice>
  </mc:AlternateContent>
  <bookViews>
    <workbookView xWindow="0" yWindow="0" windowWidth="38400" windowHeight="17715" tabRatio="801" firstSheet="9" activeTab="21"/>
  </bookViews>
  <sheets>
    <sheet name="Cognos_Office_Connection_Cache" sheetId="59" state="veryHidden" r:id="rId1"/>
    <sheet name="Январь" sheetId="74" r:id="rId2"/>
    <sheet name="Февраль" sheetId="75" r:id="rId3"/>
    <sheet name="Зима" sheetId="88" r:id="rId4"/>
    <sheet name="Март" sheetId="76" r:id="rId5"/>
    <sheet name="Апрель" sheetId="77" r:id="rId6"/>
    <sheet name="Май" sheetId="78" r:id="rId7"/>
    <sheet name="Весна" sheetId="89" r:id="rId8"/>
    <sheet name="Июнь" sheetId="79" r:id="rId9"/>
    <sheet name="Июль" sheetId="81" r:id="rId10"/>
    <sheet name="Август" sheetId="83" r:id="rId11"/>
    <sheet name="Лето" sheetId="90" r:id="rId12"/>
    <sheet name="Сентябрь" sheetId="84" r:id="rId13"/>
    <sheet name="Октябрь" sheetId="85" r:id="rId14"/>
    <sheet name="Ноябрь" sheetId="87" r:id="rId15"/>
    <sheet name="Осень" sheetId="91" r:id="rId16"/>
    <sheet name="Чемп-муж" sheetId="80" r:id="rId17"/>
    <sheet name="Чемп-жен" sheetId="82" r:id="rId18"/>
    <sheet name="Абс.чемп-рейтинг" sheetId="50" r:id="rId19"/>
    <sheet name="Абс.чемпион" sheetId="94" r:id="rId20"/>
    <sheet name="Ком. турнир 05.01.2024" sheetId="95" r:id="rId21"/>
    <sheet name="Ком. турнир 28.04.2024" sheetId="96" r:id="rId22"/>
    <sheet name="Лист1" sheetId="92" state="hidden" r:id="rId23"/>
    <sheet name="24 февраля" sheetId="61" state="hidden" r:id="rId24"/>
    <sheet name="жереб." sheetId="42" state="hidden" r:id="rId25"/>
    <sheet name="АБСОЛЮТ" sheetId="63" state="hidden" r:id="rId26"/>
    <sheet name="Ком.Тур. " sheetId="58" state="hidden" r:id="rId27"/>
    <sheet name="Статистика" sheetId="62" state="hidden" r:id="rId28"/>
  </sheets>
  <definedNames>
    <definedName name="ID" localSheetId="0" hidden="1">"e0b00e70-80a1-4381-9e6d-b47b863af4d7"</definedName>
    <definedName name="ID" localSheetId="18" hidden="1">"c3619bae-8e7c-46c6-b28e-ad2f6146a2f9"</definedName>
    <definedName name="ID" localSheetId="24" hidden="1">"d43fbae4-9f34-4655-b6d6-8a38137a2e88"</definedName>
    <definedName name="ID" localSheetId="26" hidden="1">"e0afd5dc-60a8-46b9-9ea5-7fe82a99625a"</definedName>
    <definedName name="ID" localSheetId="17" hidden="1">"c3619bae-8e7c-46c6-b28e-ad2f6146a2f9"</definedName>
    <definedName name="ID" localSheetId="16" hidden="1">"c3619bae-8e7c-46c6-b28e-ad2f6146a2f9"</definedName>
    <definedName name="_xlnm.Print_Area" localSheetId="18">'Абс.чемп-рейтинг'!$C$2:$AB$76</definedName>
    <definedName name="_xlnm.Print_Area" localSheetId="24">жереб.!$A$1:$M$19</definedName>
    <definedName name="_xlnm.Print_Area" localSheetId="17">'Чемп-жен'!$C$2:$P$39</definedName>
    <definedName name="_xlnm.Print_Area" localSheetId="16">'Чемп-муж'!$C$2:$P$47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75" i="96" l="1"/>
  <c r="U75" i="96"/>
  <c r="T75" i="96"/>
  <c r="S75" i="96"/>
  <c r="W75" i="96" s="1"/>
  <c r="Y75" i="96" s="1"/>
  <c r="Z75" i="96" s="1"/>
  <c r="V74" i="96"/>
  <c r="U74" i="96"/>
  <c r="T74" i="96"/>
  <c r="S74" i="96"/>
  <c r="W74" i="96" s="1"/>
  <c r="Y74" i="96" s="1"/>
  <c r="Z74" i="96" s="1"/>
  <c r="V73" i="96"/>
  <c r="U73" i="96"/>
  <c r="T73" i="96"/>
  <c r="S73" i="96"/>
  <c r="W73" i="96" s="1"/>
  <c r="Y73" i="96" s="1"/>
  <c r="Z73" i="96" s="1"/>
  <c r="V72" i="96"/>
  <c r="U72" i="96"/>
  <c r="T72" i="96"/>
  <c r="S72" i="96"/>
  <c r="W72" i="96" s="1"/>
  <c r="Y72" i="96" s="1"/>
  <c r="Z72" i="96" s="1"/>
  <c r="V71" i="96"/>
  <c r="U71" i="96"/>
  <c r="T71" i="96"/>
  <c r="S71" i="96"/>
  <c r="W71" i="96" s="1"/>
  <c r="Y71" i="96" s="1"/>
  <c r="Z71" i="96" s="1"/>
  <c r="V70" i="96"/>
  <c r="U70" i="96"/>
  <c r="T70" i="96"/>
  <c r="S70" i="96"/>
  <c r="W70" i="96" s="1"/>
  <c r="Y70" i="96" s="1"/>
  <c r="Z70" i="96" s="1"/>
  <c r="V69" i="96"/>
  <c r="U69" i="96"/>
  <c r="T69" i="96"/>
  <c r="S69" i="96"/>
  <c r="W69" i="96" s="1"/>
  <c r="Y69" i="96" s="1"/>
  <c r="Z69" i="96" s="1"/>
  <c r="V68" i="96"/>
  <c r="U68" i="96"/>
  <c r="T68" i="96"/>
  <c r="S68" i="96"/>
  <c r="W68" i="96" s="1"/>
  <c r="Y68" i="96" s="1"/>
  <c r="Z68" i="96" s="1"/>
  <c r="V67" i="96"/>
  <c r="U67" i="96"/>
  <c r="T67" i="96"/>
  <c r="S67" i="96"/>
  <c r="W67" i="96" s="1"/>
  <c r="Y67" i="96" s="1"/>
  <c r="Z67" i="96" s="1"/>
  <c r="U66" i="96"/>
  <c r="T66" i="96"/>
  <c r="S66" i="96"/>
  <c r="W66" i="96" s="1"/>
  <c r="Y66" i="96" s="1"/>
  <c r="Z66" i="96" s="1"/>
  <c r="W65" i="96"/>
  <c r="Y65" i="96" s="1"/>
  <c r="Z65" i="96" s="1"/>
  <c r="V65" i="96"/>
  <c r="U65" i="96"/>
  <c r="T65" i="96"/>
  <c r="S65" i="96"/>
  <c r="W64" i="96"/>
  <c r="Y64" i="96" s="1"/>
  <c r="Z64" i="96" s="1"/>
  <c r="V64" i="96"/>
  <c r="U64" i="96"/>
  <c r="T64" i="96"/>
  <c r="S64" i="96"/>
  <c r="P64" i="96"/>
  <c r="P65" i="96" s="1"/>
  <c r="P66" i="96" s="1"/>
  <c r="P67" i="96" s="1"/>
  <c r="P68" i="96" s="1"/>
  <c r="P69" i="96" s="1"/>
  <c r="P70" i="96" s="1"/>
  <c r="P71" i="96" s="1"/>
  <c r="P72" i="96" s="1"/>
  <c r="P73" i="96" s="1"/>
  <c r="P74" i="96" s="1"/>
  <c r="P75" i="96" s="1"/>
  <c r="W57" i="96"/>
  <c r="Y57" i="96" s="1"/>
  <c r="Z57" i="96" s="1"/>
  <c r="W56" i="96"/>
  <c r="Y56" i="96" s="1"/>
  <c r="Z56" i="96" s="1"/>
  <c r="Y55" i="96"/>
  <c r="Z55" i="96" s="1"/>
  <c r="W55" i="96"/>
  <c r="Y54" i="96"/>
  <c r="Z54" i="96" s="1"/>
  <c r="W54" i="96"/>
  <c r="W53" i="96"/>
  <c r="Y53" i="96" s="1"/>
  <c r="Z53" i="96" s="1"/>
  <c r="W52" i="96"/>
  <c r="Y52" i="96" s="1"/>
  <c r="Z52" i="96" s="1"/>
  <c r="W51" i="96"/>
  <c r="Y51" i="96" s="1"/>
  <c r="Z51" i="96" s="1"/>
  <c r="W50" i="96"/>
  <c r="Y50" i="96" s="1"/>
  <c r="Z50" i="96" s="1"/>
  <c r="W49" i="96"/>
  <c r="Y49" i="96" s="1"/>
  <c r="Z49" i="96" s="1"/>
  <c r="U49" i="96"/>
  <c r="T49" i="96"/>
  <c r="S49" i="96"/>
  <c r="Y48" i="96"/>
  <c r="Z48" i="96" s="1"/>
  <c r="W48" i="96"/>
  <c r="Y47" i="96"/>
  <c r="Z47" i="96" s="1"/>
  <c r="W47" i="96"/>
  <c r="W46" i="96"/>
  <c r="Y46" i="96" s="1"/>
  <c r="Z46" i="96" s="1"/>
  <c r="U45" i="96"/>
  <c r="W45" i="96" s="1"/>
  <c r="Y45" i="96" s="1"/>
  <c r="Z45" i="96" s="1"/>
  <c r="T45" i="96"/>
  <c r="W44" i="96"/>
  <c r="Y44" i="96" s="1"/>
  <c r="Z44" i="96" s="1"/>
  <c r="W43" i="96"/>
  <c r="Y43" i="96" s="1"/>
  <c r="Z43" i="96" s="1"/>
  <c r="W42" i="96"/>
  <c r="Y42" i="96" s="1"/>
  <c r="Z42" i="96" s="1"/>
  <c r="W41" i="96"/>
  <c r="Y41" i="96" s="1"/>
  <c r="Z41" i="96" s="1"/>
  <c r="W40" i="96"/>
  <c r="Y40" i="96" s="1"/>
  <c r="Z40" i="96" s="1"/>
  <c r="U34" i="96"/>
  <c r="T34" i="96"/>
  <c r="W34" i="96" s="1"/>
  <c r="Y34" i="96" s="1"/>
  <c r="Z34" i="96" s="1"/>
  <c r="S34" i="96"/>
  <c r="U33" i="96"/>
  <c r="T33" i="96"/>
  <c r="S33" i="96"/>
  <c r="W33" i="96" s="1"/>
  <c r="Y33" i="96" s="1"/>
  <c r="Z33" i="96" s="1"/>
  <c r="U32" i="96"/>
  <c r="W32" i="96" s="1"/>
  <c r="Y32" i="96" s="1"/>
  <c r="Z32" i="96" s="1"/>
  <c r="T32" i="96"/>
  <c r="S32" i="96"/>
  <c r="W31" i="96"/>
  <c r="Y31" i="96" s="1"/>
  <c r="Z31" i="96" s="1"/>
  <c r="U31" i="96"/>
  <c r="T31" i="96"/>
  <c r="S31" i="96"/>
  <c r="U30" i="96"/>
  <c r="T30" i="96"/>
  <c r="W30" i="96" s="1"/>
  <c r="Y30" i="96" s="1"/>
  <c r="Z30" i="96" s="1"/>
  <c r="S30" i="96"/>
  <c r="U29" i="96"/>
  <c r="T29" i="96"/>
  <c r="S29" i="96"/>
  <c r="W29" i="96" s="1"/>
  <c r="Y29" i="96" s="1"/>
  <c r="Z29" i="96" s="1"/>
  <c r="U28" i="96"/>
  <c r="W28" i="96" s="1"/>
  <c r="Y28" i="96" s="1"/>
  <c r="Z28" i="96" s="1"/>
  <c r="T28" i="96"/>
  <c r="S28" i="96"/>
  <c r="W27" i="96"/>
  <c r="Y27" i="96" s="1"/>
  <c r="Z27" i="96" s="1"/>
  <c r="U27" i="96"/>
  <c r="T27" i="96"/>
  <c r="S27" i="96"/>
  <c r="U26" i="96"/>
  <c r="T26" i="96"/>
  <c r="W26" i="96" s="1"/>
  <c r="Y26" i="96" s="1"/>
  <c r="Z26" i="96" s="1"/>
  <c r="S26" i="96"/>
  <c r="U25" i="96"/>
  <c r="T25" i="96"/>
  <c r="S25" i="96"/>
  <c r="W25" i="96" s="1"/>
  <c r="Y25" i="96" s="1"/>
  <c r="Z25" i="96" s="1"/>
  <c r="U24" i="96"/>
  <c r="W24" i="96" s="1"/>
  <c r="Y24" i="96" s="1"/>
  <c r="Z24" i="96" s="1"/>
  <c r="T24" i="96"/>
  <c r="S24" i="96"/>
  <c r="W23" i="96"/>
  <c r="Y23" i="96" s="1"/>
  <c r="Z23" i="96" s="1"/>
  <c r="U23" i="96"/>
  <c r="T23" i="96"/>
  <c r="S23" i="96"/>
  <c r="U18" i="96"/>
  <c r="T18" i="96"/>
  <c r="W18" i="96" s="1"/>
  <c r="Y18" i="96" s="1"/>
  <c r="Z18" i="96" s="1"/>
  <c r="S18" i="96"/>
  <c r="U17" i="96"/>
  <c r="T17" i="96"/>
  <c r="S17" i="96"/>
  <c r="W17" i="96" s="1"/>
  <c r="Y17" i="96" s="1"/>
  <c r="Z17" i="96" s="1"/>
  <c r="U16" i="96"/>
  <c r="W16" i="96" s="1"/>
  <c r="Y16" i="96" s="1"/>
  <c r="Z16" i="96" s="1"/>
  <c r="T16" i="96"/>
  <c r="S16" i="96"/>
  <c r="W15" i="96"/>
  <c r="Y15" i="96" s="1"/>
  <c r="Z15" i="96" s="1"/>
  <c r="U15" i="96"/>
  <c r="T15" i="96"/>
  <c r="S15" i="96"/>
  <c r="U14" i="96"/>
  <c r="T14" i="96"/>
  <c r="W14" i="96" s="1"/>
  <c r="Y14" i="96" s="1"/>
  <c r="Z14" i="96" s="1"/>
  <c r="S14" i="96"/>
  <c r="U13" i="96"/>
  <c r="T13" i="96"/>
  <c r="S13" i="96"/>
  <c r="W13" i="96" s="1"/>
  <c r="Y13" i="96" s="1"/>
  <c r="Z13" i="96" s="1"/>
  <c r="U12" i="96"/>
  <c r="W12" i="96" s="1"/>
  <c r="Y12" i="96" s="1"/>
  <c r="Z12" i="96" s="1"/>
  <c r="T12" i="96"/>
  <c r="S12" i="96"/>
  <c r="W11" i="96"/>
  <c r="Y11" i="96" s="1"/>
  <c r="Z11" i="96" s="1"/>
  <c r="U11" i="96"/>
  <c r="T11" i="96"/>
  <c r="S11" i="96"/>
  <c r="U10" i="96"/>
  <c r="T10" i="96"/>
  <c r="W10" i="96" s="1"/>
  <c r="Y10" i="96" s="1"/>
  <c r="Z10" i="96" s="1"/>
  <c r="S10" i="96"/>
  <c r="U9" i="96"/>
  <c r="T9" i="96"/>
  <c r="S9" i="96"/>
  <c r="W9" i="96" s="1"/>
  <c r="Y9" i="96" s="1"/>
  <c r="Z9" i="96" s="1"/>
  <c r="U8" i="96"/>
  <c r="W8" i="96" s="1"/>
  <c r="Y8" i="96" s="1"/>
  <c r="Z8" i="96" s="1"/>
  <c r="T8" i="96"/>
  <c r="S8" i="96"/>
  <c r="W7" i="96"/>
  <c r="Y7" i="96" s="1"/>
  <c r="Z7" i="96" s="1"/>
  <c r="U7" i="96"/>
  <c r="T7" i="96"/>
  <c r="S7" i="96"/>
  <c r="W91" i="95" l="1"/>
  <c r="Y91" i="95" s="1"/>
  <c r="Z91" i="95" s="1"/>
  <c r="V91" i="95"/>
  <c r="U91" i="95"/>
  <c r="T91" i="95"/>
  <c r="S91" i="95"/>
  <c r="W90" i="95"/>
  <c r="Y90" i="95" s="1"/>
  <c r="Z90" i="95" s="1"/>
  <c r="V90" i="95"/>
  <c r="U90" i="95"/>
  <c r="T90" i="95"/>
  <c r="S90" i="95"/>
  <c r="W89" i="95"/>
  <c r="Y89" i="95" s="1"/>
  <c r="Z89" i="95" s="1"/>
  <c r="V89" i="95"/>
  <c r="U89" i="95"/>
  <c r="T89" i="95"/>
  <c r="S89" i="95"/>
  <c r="W88" i="95"/>
  <c r="Y88" i="95" s="1"/>
  <c r="Z88" i="95" s="1"/>
  <c r="V88" i="95"/>
  <c r="U88" i="95"/>
  <c r="T88" i="95"/>
  <c r="S88" i="95"/>
  <c r="W87" i="95"/>
  <c r="Y87" i="95" s="1"/>
  <c r="Z87" i="95" s="1"/>
  <c r="V87" i="95"/>
  <c r="U87" i="95"/>
  <c r="T87" i="95"/>
  <c r="S87" i="95"/>
  <c r="W86" i="95"/>
  <c r="Y86" i="95" s="1"/>
  <c r="Z86" i="95" s="1"/>
  <c r="V86" i="95"/>
  <c r="U86" i="95"/>
  <c r="T86" i="95"/>
  <c r="S86" i="95"/>
  <c r="W85" i="95"/>
  <c r="Y85" i="95" s="1"/>
  <c r="Z85" i="95" s="1"/>
  <c r="V85" i="95"/>
  <c r="U85" i="95"/>
  <c r="T85" i="95"/>
  <c r="S85" i="95"/>
  <c r="W84" i="95"/>
  <c r="Y84" i="95" s="1"/>
  <c r="Z84" i="95" s="1"/>
  <c r="V84" i="95"/>
  <c r="U84" i="95"/>
  <c r="T84" i="95"/>
  <c r="S84" i="95"/>
  <c r="W83" i="95"/>
  <c r="Y83" i="95" s="1"/>
  <c r="Z83" i="95" s="1"/>
  <c r="V83" i="95"/>
  <c r="U83" i="95"/>
  <c r="T83" i="95"/>
  <c r="S83" i="95"/>
  <c r="W82" i="95"/>
  <c r="Y82" i="95" s="1"/>
  <c r="Z82" i="95" s="1"/>
  <c r="V82" i="95"/>
  <c r="U82" i="95"/>
  <c r="T82" i="95"/>
  <c r="S82" i="95"/>
  <c r="W81" i="95"/>
  <c r="Y81" i="95" s="1"/>
  <c r="Z81" i="95" s="1"/>
  <c r="V81" i="95"/>
  <c r="U81" i="95"/>
  <c r="T81" i="95"/>
  <c r="S81" i="95"/>
  <c r="W80" i="95"/>
  <c r="Y80" i="95" s="1"/>
  <c r="Z80" i="95" s="1"/>
  <c r="V80" i="95"/>
  <c r="U80" i="95"/>
  <c r="T80" i="95"/>
  <c r="S80" i="95"/>
  <c r="P80" i="95"/>
  <c r="P81" i="95" s="1"/>
  <c r="P82" i="95" s="1"/>
  <c r="P83" i="95" s="1"/>
  <c r="P84" i="95" s="1"/>
  <c r="P85" i="95" s="1"/>
  <c r="P86" i="95" s="1"/>
  <c r="P87" i="95" s="1"/>
  <c r="P88" i="95" s="1"/>
  <c r="P89" i="95" s="1"/>
  <c r="P90" i="95" s="1"/>
  <c r="P91" i="95" s="1"/>
  <c r="W73" i="95"/>
  <c r="Y73" i="95" s="1"/>
  <c r="Z73" i="95" s="1"/>
  <c r="U73" i="95"/>
  <c r="T73" i="95"/>
  <c r="S73" i="95"/>
  <c r="U72" i="95"/>
  <c r="T72" i="95"/>
  <c r="S72" i="95"/>
  <c r="W72" i="95" s="1"/>
  <c r="Y72" i="95" s="1"/>
  <c r="Z72" i="95" s="1"/>
  <c r="U71" i="95"/>
  <c r="T71" i="95"/>
  <c r="S71" i="95"/>
  <c r="W71" i="95" s="1"/>
  <c r="Y71" i="95" s="1"/>
  <c r="Z71" i="95" s="1"/>
  <c r="W70" i="95"/>
  <c r="Y70" i="95" s="1"/>
  <c r="Z70" i="95" s="1"/>
  <c r="U70" i="95"/>
  <c r="T70" i="95"/>
  <c r="S70" i="95"/>
  <c r="W69" i="95"/>
  <c r="Y69" i="95" s="1"/>
  <c r="Z69" i="95" s="1"/>
  <c r="U69" i="95"/>
  <c r="T69" i="95"/>
  <c r="S69" i="95"/>
  <c r="U68" i="95"/>
  <c r="T68" i="95"/>
  <c r="S68" i="95"/>
  <c r="W68" i="95" s="1"/>
  <c r="Y68" i="95" s="1"/>
  <c r="Z68" i="95" s="1"/>
  <c r="U67" i="95"/>
  <c r="T67" i="95"/>
  <c r="S67" i="95"/>
  <c r="W67" i="95" s="1"/>
  <c r="Y67" i="95" s="1"/>
  <c r="Z67" i="95" s="1"/>
  <c r="W66" i="95"/>
  <c r="Y66" i="95" s="1"/>
  <c r="Z66" i="95" s="1"/>
  <c r="U66" i="95"/>
  <c r="T66" i="95"/>
  <c r="S66" i="95"/>
  <c r="U65" i="95"/>
  <c r="T65" i="95"/>
  <c r="W65" i="95" s="1"/>
  <c r="Y65" i="95" s="1"/>
  <c r="Z65" i="95" s="1"/>
  <c r="S65" i="95"/>
  <c r="U64" i="95"/>
  <c r="T64" i="95"/>
  <c r="S64" i="95"/>
  <c r="W64" i="95" s="1"/>
  <c r="Y64" i="95" s="1"/>
  <c r="Z64" i="95" s="1"/>
  <c r="U63" i="95"/>
  <c r="T63" i="95"/>
  <c r="S63" i="95"/>
  <c r="W63" i="95" s="1"/>
  <c r="Y63" i="95" s="1"/>
  <c r="Z63" i="95" s="1"/>
  <c r="W62" i="95"/>
  <c r="Y62" i="95" s="1"/>
  <c r="Z62" i="95" s="1"/>
  <c r="U62" i="95"/>
  <c r="T62" i="95"/>
  <c r="S62" i="95"/>
  <c r="U61" i="95"/>
  <c r="T61" i="95"/>
  <c r="W61" i="95" s="1"/>
  <c r="Y61" i="95" s="1"/>
  <c r="Z61" i="95" s="1"/>
  <c r="S61" i="95"/>
  <c r="U60" i="95"/>
  <c r="T60" i="95"/>
  <c r="S60" i="95"/>
  <c r="W60" i="95" s="1"/>
  <c r="Y60" i="95" s="1"/>
  <c r="Z60" i="95" s="1"/>
  <c r="U59" i="95"/>
  <c r="T59" i="95"/>
  <c r="S59" i="95"/>
  <c r="W59" i="95" s="1"/>
  <c r="Y59" i="95" s="1"/>
  <c r="Z59" i="95" s="1"/>
  <c r="W58" i="95"/>
  <c r="Y58" i="95" s="1"/>
  <c r="Z58" i="95" s="1"/>
  <c r="U58" i="95"/>
  <c r="T58" i="95"/>
  <c r="S58" i="95"/>
  <c r="U57" i="95"/>
  <c r="T57" i="95"/>
  <c r="W57" i="95" s="1"/>
  <c r="Y57" i="95" s="1"/>
  <c r="Z57" i="95" s="1"/>
  <c r="S57" i="95"/>
  <c r="U56" i="95"/>
  <c r="T56" i="95"/>
  <c r="S56" i="95"/>
  <c r="W56" i="95" s="1"/>
  <c r="Y56" i="95" s="1"/>
  <c r="Z56" i="95" s="1"/>
  <c r="U43" i="95"/>
  <c r="T43" i="95"/>
  <c r="S43" i="95"/>
  <c r="W43" i="95" s="1"/>
  <c r="Y43" i="95" s="1"/>
  <c r="Z43" i="95" s="1"/>
  <c r="W42" i="95"/>
  <c r="Y42" i="95" s="1"/>
  <c r="Z42" i="95" s="1"/>
  <c r="U42" i="95"/>
  <c r="T42" i="95"/>
  <c r="S42" i="95"/>
  <c r="U41" i="95"/>
  <c r="T41" i="95"/>
  <c r="W41" i="95" s="1"/>
  <c r="Y41" i="95" s="1"/>
  <c r="Z41" i="95" s="1"/>
  <c r="S41" i="95"/>
  <c r="U40" i="95"/>
  <c r="T40" i="95"/>
  <c r="S40" i="95"/>
  <c r="W40" i="95" s="1"/>
  <c r="Y40" i="95" s="1"/>
  <c r="Z40" i="95" s="1"/>
  <c r="U39" i="95"/>
  <c r="T39" i="95"/>
  <c r="S39" i="95"/>
  <c r="W39" i="95" s="1"/>
  <c r="Y39" i="95" s="1"/>
  <c r="Z39" i="95" s="1"/>
  <c r="W38" i="95"/>
  <c r="Y38" i="95" s="1"/>
  <c r="Z38" i="95" s="1"/>
  <c r="U38" i="95"/>
  <c r="T38" i="95"/>
  <c r="S38" i="95"/>
  <c r="U37" i="95"/>
  <c r="T37" i="95"/>
  <c r="W37" i="95" s="1"/>
  <c r="Y37" i="95" s="1"/>
  <c r="Z37" i="95" s="1"/>
  <c r="S37" i="95"/>
  <c r="T36" i="95"/>
  <c r="W36" i="95" s="1"/>
  <c r="Y36" i="95" s="1"/>
  <c r="Z36" i="95" s="1"/>
  <c r="W35" i="95"/>
  <c r="Y35" i="95" s="1"/>
  <c r="Z35" i="95" s="1"/>
  <c r="U35" i="95"/>
  <c r="T35" i="95"/>
  <c r="S35" i="95"/>
  <c r="U34" i="95"/>
  <c r="T34" i="95"/>
  <c r="W34" i="95" s="1"/>
  <c r="Y34" i="95" s="1"/>
  <c r="Z34" i="95" s="1"/>
  <c r="S34" i="95"/>
  <c r="U33" i="95"/>
  <c r="T33" i="95"/>
  <c r="S33" i="95"/>
  <c r="W33" i="95" s="1"/>
  <c r="Y33" i="95" s="1"/>
  <c r="Z33" i="95" s="1"/>
  <c r="U32" i="95"/>
  <c r="T32" i="95"/>
  <c r="S32" i="95"/>
  <c r="W32" i="95" s="1"/>
  <c r="Y32" i="95" s="1"/>
  <c r="Z32" i="95" s="1"/>
  <c r="W31" i="95"/>
  <c r="Y31" i="95" s="1"/>
  <c r="Z31" i="95" s="1"/>
  <c r="U31" i="95"/>
  <c r="T31" i="95"/>
  <c r="S31" i="95"/>
  <c r="U30" i="95"/>
  <c r="T30" i="95"/>
  <c r="W30" i="95" s="1"/>
  <c r="Y30" i="95" s="1"/>
  <c r="Z30" i="95" s="1"/>
  <c r="S30" i="95"/>
  <c r="U29" i="95"/>
  <c r="S29" i="95"/>
  <c r="W29" i="95" s="1"/>
  <c r="Y29" i="95" s="1"/>
  <c r="Z29" i="95" s="1"/>
  <c r="U24" i="95"/>
  <c r="T24" i="95"/>
  <c r="S24" i="95"/>
  <c r="W24" i="95" s="1"/>
  <c r="Y24" i="95" s="1"/>
  <c r="Z24" i="95" s="1"/>
  <c r="U23" i="95"/>
  <c r="W23" i="95" s="1"/>
  <c r="Y23" i="95" s="1"/>
  <c r="Z23" i="95" s="1"/>
  <c r="T23" i="95"/>
  <c r="S23" i="95"/>
  <c r="U22" i="95"/>
  <c r="T22" i="95"/>
  <c r="S22" i="95"/>
  <c r="W22" i="95" s="1"/>
  <c r="Y22" i="95" s="1"/>
  <c r="Z22" i="95" s="1"/>
  <c r="U21" i="95"/>
  <c r="T21" i="95"/>
  <c r="S21" i="95"/>
  <c r="W21" i="95" s="1"/>
  <c r="Y21" i="95" s="1"/>
  <c r="Z21" i="95" s="1"/>
  <c r="U20" i="95"/>
  <c r="T20" i="95"/>
  <c r="S20" i="95"/>
  <c r="W20" i="95" s="1"/>
  <c r="Y20" i="95" s="1"/>
  <c r="Z20" i="95" s="1"/>
  <c r="U19" i="95"/>
  <c r="W19" i="95" s="1"/>
  <c r="Y19" i="95" s="1"/>
  <c r="Z19" i="95" s="1"/>
  <c r="T19" i="95"/>
  <c r="S19" i="95"/>
  <c r="U18" i="95"/>
  <c r="T18" i="95"/>
  <c r="S18" i="95"/>
  <c r="W18" i="95" s="1"/>
  <c r="Y18" i="95" s="1"/>
  <c r="Z18" i="95" s="1"/>
  <c r="U17" i="95"/>
  <c r="T17" i="95"/>
  <c r="S17" i="95"/>
  <c r="W17" i="95" s="1"/>
  <c r="Y17" i="95" s="1"/>
  <c r="Z17" i="95" s="1"/>
  <c r="U16" i="95"/>
  <c r="T16" i="95"/>
  <c r="S16" i="95"/>
  <c r="W16" i="95" s="1"/>
  <c r="Y16" i="95" s="1"/>
  <c r="Z16" i="95" s="1"/>
  <c r="U15" i="95"/>
  <c r="W15" i="95" s="1"/>
  <c r="Y15" i="95" s="1"/>
  <c r="Z15" i="95" s="1"/>
  <c r="T15" i="95"/>
  <c r="S15" i="95"/>
  <c r="U14" i="95"/>
  <c r="T14" i="95"/>
  <c r="S14" i="95"/>
  <c r="W14" i="95" s="1"/>
  <c r="Y14" i="95" s="1"/>
  <c r="Z14" i="95" s="1"/>
  <c r="U13" i="95"/>
  <c r="T13" i="95"/>
  <c r="S13" i="95"/>
  <c r="W13" i="95" s="1"/>
  <c r="Y13" i="95" s="1"/>
  <c r="Z13" i="95" s="1"/>
  <c r="U12" i="95"/>
  <c r="T12" i="95"/>
  <c r="S12" i="95"/>
  <c r="W12" i="95" s="1"/>
  <c r="Y12" i="95" s="1"/>
  <c r="Z12" i="95" s="1"/>
  <c r="U11" i="95"/>
  <c r="W11" i="95" s="1"/>
  <c r="Y11" i="95" s="1"/>
  <c r="Z11" i="95" s="1"/>
  <c r="T11" i="95"/>
  <c r="S11" i="95"/>
  <c r="U10" i="95"/>
  <c r="T10" i="95"/>
  <c r="S10" i="95"/>
  <c r="W10" i="95" s="1"/>
  <c r="Y10" i="95" s="1"/>
  <c r="Z10" i="95" s="1"/>
  <c r="U9" i="95"/>
  <c r="T9" i="95"/>
  <c r="S9" i="95"/>
  <c r="W9" i="95" s="1"/>
  <c r="Y9" i="95" s="1"/>
  <c r="Z9" i="95" s="1"/>
  <c r="U8" i="95"/>
  <c r="T8" i="95"/>
  <c r="S8" i="95"/>
  <c r="W8" i="95" s="1"/>
  <c r="Y8" i="95" s="1"/>
  <c r="Z8" i="95" s="1"/>
  <c r="U7" i="95"/>
  <c r="W7" i="95" s="1"/>
  <c r="Y7" i="95" s="1"/>
  <c r="Z7" i="95" s="1"/>
  <c r="T7" i="95"/>
  <c r="S7" i="95"/>
  <c r="Q21" i="94" l="1"/>
  <c r="P21" i="94"/>
  <c r="Q20" i="94"/>
  <c r="P20" i="94"/>
  <c r="Q19" i="94"/>
  <c r="P19" i="94"/>
  <c r="Q18" i="94"/>
  <c r="P18" i="94"/>
  <c r="Q17" i="94"/>
  <c r="P17" i="94"/>
  <c r="Q16" i="94"/>
  <c r="P16" i="94"/>
  <c r="Q15" i="94"/>
  <c r="P15" i="94"/>
  <c r="Q14" i="94"/>
  <c r="P14" i="94"/>
  <c r="Q13" i="94"/>
  <c r="P13" i="94"/>
  <c r="Q12" i="94"/>
  <c r="P12" i="94"/>
  <c r="Q11" i="94"/>
  <c r="P11" i="94"/>
  <c r="Q10" i="94"/>
  <c r="P10" i="94"/>
  <c r="S77" i="91"/>
  <c r="T77" i="91"/>
  <c r="U77" i="91"/>
  <c r="V77" i="91"/>
  <c r="Y77" i="91"/>
  <c r="Z77" i="91"/>
  <c r="S78" i="91"/>
  <c r="T78" i="91"/>
  <c r="U78" i="91"/>
  <c r="V78" i="91"/>
  <c r="Y78" i="91"/>
  <c r="Z78" i="91"/>
  <c r="S79" i="91"/>
  <c r="T79" i="91"/>
  <c r="U79" i="91"/>
  <c r="V79" i="91"/>
  <c r="Y79" i="91"/>
  <c r="Z79" i="91"/>
  <c r="S80" i="91"/>
  <c r="T80" i="91"/>
  <c r="U80" i="91"/>
  <c r="V80" i="91"/>
  <c r="Y80" i="91"/>
  <c r="Z80" i="91"/>
  <c r="S81" i="91"/>
  <c r="T81" i="91"/>
  <c r="U81" i="91"/>
  <c r="V81" i="91"/>
  <c r="Y81" i="91"/>
  <c r="Z81" i="91"/>
  <c r="S82" i="91"/>
  <c r="T82" i="91"/>
  <c r="U82" i="91"/>
  <c r="V82" i="91"/>
  <c r="Y82" i="91"/>
  <c r="Z82" i="91"/>
  <c r="S83" i="91"/>
  <c r="T83" i="91"/>
  <c r="U83" i="91"/>
  <c r="V83" i="91"/>
  <c r="Y83" i="91"/>
  <c r="Z83" i="91"/>
  <c r="S84" i="91"/>
  <c r="T84" i="91"/>
  <c r="U84" i="91"/>
  <c r="V84" i="91"/>
  <c r="Y84" i="91"/>
  <c r="Z84" i="91"/>
  <c r="S85" i="91"/>
  <c r="T85" i="91"/>
  <c r="U85" i="91"/>
  <c r="V85" i="91"/>
  <c r="Y85" i="91"/>
  <c r="Z85" i="91"/>
  <c r="S86" i="91"/>
  <c r="T86" i="91"/>
  <c r="U86" i="91"/>
  <c r="V86" i="91"/>
  <c r="Y86" i="91"/>
  <c r="Z86" i="91"/>
  <c r="S76" i="91"/>
  <c r="T76" i="91"/>
  <c r="U76" i="91"/>
  <c r="V76" i="91"/>
  <c r="Y76" i="91"/>
  <c r="Z76" i="91"/>
  <c r="S75" i="91"/>
  <c r="T75" i="91"/>
  <c r="U75" i="91"/>
  <c r="V75" i="91"/>
  <c r="Y75" i="91"/>
  <c r="Z75" i="91"/>
  <c r="U44" i="91"/>
  <c r="T44" i="91"/>
  <c r="S44" i="91"/>
  <c r="U43" i="91"/>
  <c r="T43" i="91"/>
  <c r="S43" i="91"/>
  <c r="U42" i="91"/>
  <c r="T42" i="91"/>
  <c r="S42" i="91"/>
  <c r="U41" i="91"/>
  <c r="T41" i="91"/>
  <c r="S41" i="91"/>
  <c r="W41" i="91"/>
  <c r="Y41" i="91"/>
  <c r="Z41" i="91"/>
  <c r="U40" i="91"/>
  <c r="T40" i="91"/>
  <c r="S40" i="91"/>
  <c r="U39" i="91"/>
  <c r="T39" i="91"/>
  <c r="S39" i="91"/>
  <c r="S38" i="91"/>
  <c r="W38" i="91"/>
  <c r="Y38" i="91"/>
  <c r="Z38" i="91"/>
  <c r="U37" i="91"/>
  <c r="T37" i="91"/>
  <c r="S37" i="91"/>
  <c r="W37" i="91"/>
  <c r="Y37" i="91"/>
  <c r="Z37" i="91"/>
  <c r="U36" i="91"/>
  <c r="T36" i="91"/>
  <c r="S36" i="91"/>
  <c r="U35" i="91"/>
  <c r="T35" i="91"/>
  <c r="S35" i="91"/>
  <c r="U30" i="91"/>
  <c r="T30" i="91"/>
  <c r="S30" i="91"/>
  <c r="U29" i="91"/>
  <c r="T29" i="91"/>
  <c r="S29" i="91"/>
  <c r="U28" i="91"/>
  <c r="T28" i="91"/>
  <c r="S28" i="91"/>
  <c r="U27" i="91"/>
  <c r="T27" i="91"/>
  <c r="S27" i="91"/>
  <c r="U26" i="91"/>
  <c r="T26" i="91"/>
  <c r="S26" i="91"/>
  <c r="U25" i="91"/>
  <c r="T25" i="91"/>
  <c r="S25" i="91"/>
  <c r="W25" i="91"/>
  <c r="Y25" i="91"/>
  <c r="Z25" i="91"/>
  <c r="U24" i="91"/>
  <c r="T24" i="91"/>
  <c r="S24" i="91"/>
  <c r="U23" i="91"/>
  <c r="T23" i="91"/>
  <c r="S23" i="91"/>
  <c r="U22" i="91"/>
  <c r="T22" i="91"/>
  <c r="S22" i="91"/>
  <c r="U21" i="91"/>
  <c r="S21" i="91"/>
  <c r="U16" i="91"/>
  <c r="T16" i="91"/>
  <c r="U15" i="91"/>
  <c r="T15" i="91"/>
  <c r="U14" i="91"/>
  <c r="T14" i="91"/>
  <c r="U13" i="91"/>
  <c r="T13" i="91"/>
  <c r="U12" i="91"/>
  <c r="T12" i="91"/>
  <c r="U11" i="91"/>
  <c r="T11" i="91"/>
  <c r="U10" i="91"/>
  <c r="T10" i="91"/>
  <c r="U9" i="91"/>
  <c r="T9" i="91"/>
  <c r="U8" i="91"/>
  <c r="T8" i="91"/>
  <c r="U7" i="91"/>
  <c r="T7" i="91"/>
  <c r="S16" i="91"/>
  <c r="S15" i="91"/>
  <c r="S14" i="91"/>
  <c r="S13" i="91"/>
  <c r="S12" i="91"/>
  <c r="S11" i="91"/>
  <c r="S10" i="91"/>
  <c r="S9" i="91"/>
  <c r="S8" i="91"/>
  <c r="S7" i="91"/>
  <c r="J8" i="91"/>
  <c r="J7" i="91"/>
  <c r="H8" i="91"/>
  <c r="H7" i="91"/>
  <c r="F8" i="91"/>
  <c r="F7" i="91"/>
  <c r="D8" i="91"/>
  <c r="D7" i="91"/>
  <c r="B7" i="91"/>
  <c r="W44" i="91"/>
  <c r="Y44" i="91"/>
  <c r="Z44" i="91"/>
  <c r="W42" i="91"/>
  <c r="Y42" i="91"/>
  <c r="Z42" i="91"/>
  <c r="W8" i="91"/>
  <c r="Y8" i="91"/>
  <c r="Z8" i="91"/>
  <c r="W10" i="91"/>
  <c r="Y10" i="91"/>
  <c r="Z10" i="91"/>
  <c r="W36" i="91"/>
  <c r="Y36" i="91"/>
  <c r="Z36" i="91"/>
  <c r="W7" i="91"/>
  <c r="Y7" i="91"/>
  <c r="Z7" i="91"/>
  <c r="W9" i="91"/>
  <c r="Y9" i="91"/>
  <c r="Z9" i="91"/>
  <c r="W11" i="91"/>
  <c r="Y11" i="91"/>
  <c r="Z11" i="91"/>
  <c r="W16" i="91"/>
  <c r="Y16" i="91"/>
  <c r="Z16" i="91"/>
  <c r="W12" i="91"/>
  <c r="Y12" i="91"/>
  <c r="Z12" i="91"/>
  <c r="W14" i="91"/>
  <c r="Y14" i="91"/>
  <c r="Z14" i="91"/>
  <c r="W13" i="91"/>
  <c r="Y13" i="91"/>
  <c r="Z13" i="91"/>
  <c r="W15" i="91"/>
  <c r="Y15" i="91"/>
  <c r="Z15" i="91"/>
  <c r="W21" i="91"/>
  <c r="Y21" i="91"/>
  <c r="Z21" i="91"/>
  <c r="W30" i="91"/>
  <c r="Y30" i="91"/>
  <c r="Z30" i="91"/>
  <c r="W40" i="91"/>
  <c r="Y40" i="91"/>
  <c r="Z40" i="91"/>
  <c r="W28" i="91"/>
  <c r="Y28" i="91"/>
  <c r="Z28" i="91"/>
  <c r="W22" i="91"/>
  <c r="Y22" i="91"/>
  <c r="Z22" i="91"/>
  <c r="W27" i="91"/>
  <c r="Y27" i="91"/>
  <c r="Z27" i="91"/>
  <c r="W35" i="91"/>
  <c r="Y35" i="91"/>
  <c r="Z35" i="91"/>
  <c r="W39" i="91"/>
  <c r="Y39" i="91"/>
  <c r="Z39" i="91"/>
  <c r="W43" i="91"/>
  <c r="Y43" i="91"/>
  <c r="Z43" i="91"/>
  <c r="W24" i="91"/>
  <c r="Y24" i="91"/>
  <c r="Z24" i="91"/>
  <c r="W23" i="91"/>
  <c r="Y23" i="91"/>
  <c r="Z23" i="91"/>
  <c r="W29" i="91"/>
  <c r="Y29" i="91"/>
  <c r="Z29" i="91"/>
  <c r="W26" i="91"/>
  <c r="Y26" i="91"/>
  <c r="Z26" i="91"/>
  <c r="E67" i="50"/>
  <c r="E12" i="50"/>
  <c r="E39" i="80"/>
  <c r="E10" i="80"/>
  <c r="N49" i="87"/>
  <c r="M49" i="87"/>
  <c r="L49" i="87"/>
  <c r="O49" i="87"/>
  <c r="N48" i="87"/>
  <c r="M48" i="87"/>
  <c r="L48" i="87"/>
  <c r="O48" i="87"/>
  <c r="N47" i="87"/>
  <c r="M47" i="87"/>
  <c r="L47" i="87"/>
  <c r="O47" i="87"/>
  <c r="N43" i="87"/>
  <c r="M43" i="87"/>
  <c r="L43" i="87"/>
  <c r="O43" i="87"/>
  <c r="N53" i="87"/>
  <c r="M53" i="87"/>
  <c r="L53" i="87"/>
  <c r="O53" i="87"/>
  <c r="M14" i="87"/>
  <c r="L14" i="87"/>
  <c r="O14" i="87"/>
  <c r="M15" i="87"/>
  <c r="L15" i="87"/>
  <c r="O15" i="87"/>
  <c r="M33" i="87"/>
  <c r="L33" i="87"/>
  <c r="O33" i="87"/>
  <c r="M31" i="87"/>
  <c r="L31" i="87"/>
  <c r="O31" i="87"/>
  <c r="M30" i="87"/>
  <c r="L30" i="87"/>
  <c r="O30" i="87"/>
  <c r="M19" i="87"/>
  <c r="L19" i="87"/>
  <c r="O19" i="87"/>
  <c r="M11" i="87"/>
  <c r="L11" i="87"/>
  <c r="O11" i="87"/>
  <c r="M10" i="87"/>
  <c r="L10" i="87"/>
  <c r="O10" i="87"/>
  <c r="N57" i="87"/>
  <c r="M57" i="87"/>
  <c r="L57" i="87"/>
  <c r="O57" i="87"/>
  <c r="N58" i="87"/>
  <c r="M58" i="87"/>
  <c r="L58" i="87"/>
  <c r="O58" i="87"/>
  <c r="N55" i="87"/>
  <c r="M55" i="87"/>
  <c r="L55" i="87"/>
  <c r="O55" i="87"/>
  <c r="N59" i="87"/>
  <c r="M59" i="87"/>
  <c r="L59" i="87"/>
  <c r="O59" i="87"/>
  <c r="N51" i="87"/>
  <c r="M51" i="87"/>
  <c r="L51" i="87"/>
  <c r="O51" i="87"/>
  <c r="N54" i="87"/>
  <c r="M54" i="87"/>
  <c r="L54" i="87"/>
  <c r="O54" i="87"/>
  <c r="N50" i="87"/>
  <c r="M50" i="87"/>
  <c r="L50" i="87"/>
  <c r="O50" i="87"/>
  <c r="N44" i="87"/>
  <c r="M44" i="87"/>
  <c r="L44" i="87"/>
  <c r="O44" i="87"/>
  <c r="N60" i="87"/>
  <c r="M60" i="87"/>
  <c r="L60" i="87"/>
  <c r="O60" i="87"/>
  <c r="N56" i="87"/>
  <c r="M56" i="87"/>
  <c r="L56" i="87"/>
  <c r="O56" i="87"/>
  <c r="N52" i="87"/>
  <c r="M52" i="87"/>
  <c r="L52" i="87"/>
  <c r="O52" i="87"/>
  <c r="N45" i="87"/>
  <c r="M45" i="87"/>
  <c r="L45" i="87"/>
  <c r="O45" i="87"/>
  <c r="N46" i="87"/>
  <c r="M46" i="87"/>
  <c r="L46" i="87"/>
  <c r="O46" i="87"/>
  <c r="N42" i="87"/>
  <c r="M42" i="87"/>
  <c r="L42" i="87"/>
  <c r="O42" i="87"/>
  <c r="M32" i="87"/>
  <c r="L32" i="87"/>
  <c r="N32" i="87"/>
  <c r="M18" i="87"/>
  <c r="L18" i="87"/>
  <c r="O18" i="87"/>
  <c r="M29" i="87"/>
  <c r="L29" i="87"/>
  <c r="O29" i="87"/>
  <c r="M22" i="87"/>
  <c r="L22" i="87"/>
  <c r="N22" i="87"/>
  <c r="M20" i="87"/>
  <c r="L20" i="87"/>
  <c r="O20" i="87"/>
  <c r="M23" i="87"/>
  <c r="L23" i="87"/>
  <c r="O23" i="87"/>
  <c r="M28" i="87"/>
  <c r="L28" i="87"/>
  <c r="N28" i="87"/>
  <c r="M16" i="87"/>
  <c r="L16" i="87"/>
  <c r="O16" i="87"/>
  <c r="M21" i="87"/>
  <c r="L21" i="87"/>
  <c r="O21" i="87"/>
  <c r="M27" i="87"/>
  <c r="L27" i="87"/>
  <c r="O27" i="87"/>
  <c r="M17" i="87"/>
  <c r="L17" i="87"/>
  <c r="O17" i="87"/>
  <c r="M25" i="87"/>
  <c r="L25" i="87"/>
  <c r="O25" i="87"/>
  <c r="M26" i="87"/>
  <c r="L26" i="87"/>
  <c r="N26" i="87"/>
  <c r="M13" i="87"/>
  <c r="L13" i="87"/>
  <c r="O13" i="87"/>
  <c r="M24" i="87"/>
  <c r="L24" i="87"/>
  <c r="O24" i="87"/>
  <c r="M12" i="87"/>
  <c r="L12" i="87"/>
  <c r="N12" i="87"/>
  <c r="M9" i="87"/>
  <c r="L9" i="87"/>
  <c r="O9" i="87"/>
  <c r="N15" i="87"/>
  <c r="N30" i="87"/>
  <c r="N33" i="87"/>
  <c r="N19" i="87"/>
  <c r="N31" i="87"/>
  <c r="N14" i="87"/>
  <c r="N11" i="87"/>
  <c r="N10" i="87"/>
  <c r="N17" i="87"/>
  <c r="N18" i="87"/>
  <c r="N13" i="87"/>
  <c r="N20" i="87"/>
  <c r="N16" i="87"/>
  <c r="N27" i="87"/>
  <c r="O12" i="87"/>
  <c r="O26" i="87"/>
  <c r="O28" i="87"/>
  <c r="O22" i="87"/>
  <c r="O32" i="87"/>
  <c r="N9" i="87"/>
  <c r="N24" i="87"/>
  <c r="N29" i="87"/>
  <c r="N25" i="87"/>
  <c r="N21" i="87"/>
  <c r="N23" i="87"/>
  <c r="N46" i="85"/>
  <c r="M46" i="85"/>
  <c r="L46" i="85"/>
  <c r="O46" i="85"/>
  <c r="N37" i="85"/>
  <c r="M37" i="85"/>
  <c r="L37" i="85"/>
  <c r="O37" i="85"/>
  <c r="M14" i="85"/>
  <c r="L14" i="85"/>
  <c r="O14" i="85"/>
  <c r="M13" i="85"/>
  <c r="L13" i="85"/>
  <c r="O13" i="85"/>
  <c r="M12" i="85"/>
  <c r="L12" i="85"/>
  <c r="O12" i="85"/>
  <c r="M11" i="85"/>
  <c r="L11" i="85"/>
  <c r="O11" i="85"/>
  <c r="N45" i="85"/>
  <c r="M45" i="85"/>
  <c r="L45" i="85"/>
  <c r="O45" i="85"/>
  <c r="N47" i="85"/>
  <c r="M47" i="85"/>
  <c r="L47" i="85"/>
  <c r="O47" i="85"/>
  <c r="N40" i="85"/>
  <c r="M40" i="85"/>
  <c r="L40" i="85"/>
  <c r="O40" i="85"/>
  <c r="N49" i="85"/>
  <c r="M49" i="85"/>
  <c r="L49" i="85"/>
  <c r="O49" i="85"/>
  <c r="N48" i="85"/>
  <c r="M48" i="85"/>
  <c r="L48" i="85"/>
  <c r="O48" i="85"/>
  <c r="N41" i="85"/>
  <c r="M41" i="85"/>
  <c r="L41" i="85"/>
  <c r="O41" i="85"/>
  <c r="N51" i="85"/>
  <c r="M51" i="85"/>
  <c r="L51" i="85"/>
  <c r="O51" i="85"/>
  <c r="N50" i="85"/>
  <c r="M50" i="85"/>
  <c r="L50" i="85"/>
  <c r="O50" i="85"/>
  <c r="N44" i="85"/>
  <c r="M44" i="85"/>
  <c r="L44" i="85"/>
  <c r="O44" i="85"/>
  <c r="N52" i="85"/>
  <c r="M52" i="85"/>
  <c r="L52" i="85"/>
  <c r="O52" i="85"/>
  <c r="N38" i="85"/>
  <c r="M38" i="85"/>
  <c r="L38" i="85"/>
  <c r="O38" i="85"/>
  <c r="N43" i="85"/>
  <c r="M43" i="85"/>
  <c r="L43" i="85"/>
  <c r="O43" i="85"/>
  <c r="N42" i="85"/>
  <c r="M42" i="85"/>
  <c r="L42" i="85"/>
  <c r="O42" i="85"/>
  <c r="N39" i="85"/>
  <c r="M39" i="85"/>
  <c r="L39" i="85"/>
  <c r="O39" i="85"/>
  <c r="N36" i="85"/>
  <c r="M36" i="85"/>
  <c r="L36" i="85"/>
  <c r="O36" i="85"/>
  <c r="M25" i="85"/>
  <c r="L25" i="85"/>
  <c r="O25" i="85"/>
  <c r="M24" i="85"/>
  <c r="L24" i="85"/>
  <c r="O24" i="85"/>
  <c r="M26" i="85"/>
  <c r="L26" i="85"/>
  <c r="N26" i="85"/>
  <c r="M21" i="85"/>
  <c r="L21" i="85"/>
  <c r="O21" i="85"/>
  <c r="M22" i="85"/>
  <c r="L22" i="85"/>
  <c r="O22" i="85"/>
  <c r="M23" i="85"/>
  <c r="L23" i="85"/>
  <c r="N23" i="85"/>
  <c r="M27" i="85"/>
  <c r="L27" i="85"/>
  <c r="O27" i="85"/>
  <c r="M16" i="85"/>
  <c r="L16" i="85"/>
  <c r="O16" i="85"/>
  <c r="M18" i="85"/>
  <c r="L18" i="85"/>
  <c r="N18" i="85"/>
  <c r="M17" i="85"/>
  <c r="L17" i="85"/>
  <c r="O17" i="85"/>
  <c r="M20" i="85"/>
  <c r="L20" i="85"/>
  <c r="O20" i="85"/>
  <c r="M19" i="85"/>
  <c r="L19" i="85"/>
  <c r="N19" i="85"/>
  <c r="M15" i="85"/>
  <c r="L15" i="85"/>
  <c r="O15" i="85"/>
  <c r="M10" i="85"/>
  <c r="L10" i="85"/>
  <c r="O10" i="85"/>
  <c r="M9" i="85"/>
  <c r="L9" i="85"/>
  <c r="N9" i="85"/>
  <c r="N14" i="85"/>
  <c r="N13" i="85"/>
  <c r="N12" i="85"/>
  <c r="N11" i="85"/>
  <c r="O9" i="85"/>
  <c r="O19" i="85"/>
  <c r="O18" i="85"/>
  <c r="O23" i="85"/>
  <c r="O26" i="85"/>
  <c r="N10" i="85"/>
  <c r="N20" i="85"/>
  <c r="N16" i="85"/>
  <c r="N22" i="85"/>
  <c r="N24" i="85"/>
  <c r="N15" i="85"/>
  <c r="N17" i="85"/>
  <c r="N27" i="85"/>
  <c r="N21" i="85"/>
  <c r="N25" i="85"/>
  <c r="N47" i="84"/>
  <c r="M47" i="84"/>
  <c r="L47" i="84"/>
  <c r="O47" i="84"/>
  <c r="N46" i="84"/>
  <c r="M46" i="84"/>
  <c r="L46" i="84"/>
  <c r="O46" i="84"/>
  <c r="N45" i="84"/>
  <c r="M45" i="84"/>
  <c r="L45" i="84"/>
  <c r="O45" i="84"/>
  <c r="E17" i="50"/>
  <c r="E21" i="50"/>
  <c r="E22" i="50"/>
  <c r="E24" i="50"/>
  <c r="E18" i="50"/>
  <c r="E16" i="50"/>
  <c r="E28" i="50"/>
  <c r="E23" i="50"/>
  <c r="E25" i="50"/>
  <c r="E30" i="50"/>
  <c r="E44" i="50"/>
  <c r="E27" i="50"/>
  <c r="E20" i="50"/>
  <c r="E37" i="50"/>
  <c r="E39" i="50"/>
  <c r="E41" i="50"/>
  <c r="E35" i="50"/>
  <c r="E38" i="50"/>
  <c r="E33" i="50"/>
  <c r="E26" i="50"/>
  <c r="E19" i="50"/>
  <c r="E36" i="50"/>
  <c r="E40" i="50"/>
  <c r="E42" i="50"/>
  <c r="E34" i="50"/>
  <c r="E29" i="50"/>
  <c r="E31" i="50"/>
  <c r="E43" i="50"/>
  <c r="E49" i="50"/>
  <c r="E45" i="50"/>
  <c r="E32" i="50"/>
  <c r="E46" i="50"/>
  <c r="E47" i="50"/>
  <c r="E51" i="50"/>
  <c r="E48" i="50"/>
  <c r="E50" i="50"/>
  <c r="E54" i="50"/>
  <c r="E55" i="50"/>
  <c r="E53" i="50"/>
  <c r="E57" i="50"/>
  <c r="E60" i="50"/>
  <c r="E56" i="50"/>
  <c r="E58" i="50"/>
  <c r="E62" i="50"/>
  <c r="E52" i="50"/>
  <c r="E59" i="50"/>
  <c r="E63" i="50"/>
  <c r="E64" i="50"/>
  <c r="E61" i="50"/>
  <c r="E65" i="50"/>
  <c r="E66" i="50"/>
  <c r="E68" i="50"/>
  <c r="E69" i="50"/>
  <c r="E70" i="50"/>
  <c r="E71" i="50"/>
  <c r="E72" i="50"/>
  <c r="E73" i="50"/>
  <c r="E74" i="50"/>
  <c r="E75" i="50"/>
  <c r="E15" i="50"/>
  <c r="E13" i="50"/>
  <c r="E14" i="50"/>
  <c r="L40" i="79"/>
  <c r="O40" i="79"/>
  <c r="M40" i="79"/>
  <c r="N40" i="79"/>
  <c r="L41" i="79"/>
  <c r="M41" i="79"/>
  <c r="N41" i="79"/>
  <c r="O41" i="79"/>
  <c r="L42" i="79"/>
  <c r="O42" i="79"/>
  <c r="M42" i="79"/>
  <c r="N42" i="79"/>
  <c r="L43" i="79"/>
  <c r="O43" i="79"/>
  <c r="M43" i="79"/>
  <c r="N43" i="79"/>
  <c r="L44" i="79"/>
  <c r="O44" i="79"/>
  <c r="M44" i="79"/>
  <c r="N44" i="79"/>
  <c r="L45" i="79"/>
  <c r="O45" i="79"/>
  <c r="M45" i="79"/>
  <c r="N45" i="79"/>
  <c r="L46" i="79"/>
  <c r="O46" i="79"/>
  <c r="M46" i="79"/>
  <c r="N46" i="79"/>
  <c r="L47" i="79"/>
  <c r="O47" i="79"/>
  <c r="M47" i="79"/>
  <c r="N47" i="79"/>
  <c r="L48" i="79"/>
  <c r="O48" i="79"/>
  <c r="M48" i="79"/>
  <c r="N48" i="79"/>
  <c r="L49" i="79"/>
  <c r="O49" i="79"/>
  <c r="M49" i="79"/>
  <c r="N49" i="79"/>
  <c r="L12" i="79"/>
  <c r="N12" i="79"/>
  <c r="M12" i="79"/>
  <c r="L13" i="79"/>
  <c r="N13" i="79"/>
  <c r="M13" i="79"/>
  <c r="L14" i="79"/>
  <c r="N14" i="79"/>
  <c r="M14" i="79"/>
  <c r="L15" i="79"/>
  <c r="N15" i="79"/>
  <c r="M15" i="79"/>
  <c r="L16" i="79"/>
  <c r="O16" i="79"/>
  <c r="M16" i="79"/>
  <c r="N16" i="79"/>
  <c r="L17" i="79"/>
  <c r="N17" i="79"/>
  <c r="M17" i="79"/>
  <c r="O17" i="79"/>
  <c r="L18" i="79"/>
  <c r="N18" i="79"/>
  <c r="M18" i="79"/>
  <c r="L19" i="79"/>
  <c r="N19" i="79"/>
  <c r="M19" i="79"/>
  <c r="O19" i="79"/>
  <c r="L20" i="79"/>
  <c r="N20" i="79"/>
  <c r="M20" i="79"/>
  <c r="O20" i="79"/>
  <c r="L21" i="79"/>
  <c r="N21" i="79"/>
  <c r="M21" i="79"/>
  <c r="L22" i="79"/>
  <c r="N22" i="79"/>
  <c r="M22" i="79"/>
  <c r="L23" i="79"/>
  <c r="N23" i="79"/>
  <c r="M23" i="79"/>
  <c r="L24" i="79"/>
  <c r="O24" i="79"/>
  <c r="M24" i="79"/>
  <c r="L25" i="79"/>
  <c r="N25" i="79"/>
  <c r="M25" i="79"/>
  <c r="L26" i="79"/>
  <c r="M26" i="79"/>
  <c r="N26" i="79"/>
  <c r="O26" i="79"/>
  <c r="L27" i="79"/>
  <c r="N27" i="79"/>
  <c r="M27" i="79"/>
  <c r="L28" i="79"/>
  <c r="N28" i="79"/>
  <c r="M28" i="79"/>
  <c r="E14" i="80"/>
  <c r="E25" i="80"/>
  <c r="E27" i="80"/>
  <c r="E11" i="80"/>
  <c r="E20" i="80"/>
  <c r="E30" i="80"/>
  <c r="E18" i="80"/>
  <c r="E29" i="80"/>
  <c r="E22" i="80"/>
  <c r="E16" i="80"/>
  <c r="E19" i="80"/>
  <c r="E15" i="80"/>
  <c r="E24" i="80"/>
  <c r="E31" i="80"/>
  <c r="E26" i="80"/>
  <c r="E32" i="80"/>
  <c r="E28" i="80"/>
  <c r="E17" i="80"/>
  <c r="E23" i="80"/>
  <c r="E34" i="80"/>
  <c r="E33" i="80"/>
  <c r="E36" i="80"/>
  <c r="E37" i="80"/>
  <c r="E38" i="80"/>
  <c r="E35" i="80"/>
  <c r="E40" i="80"/>
  <c r="E41" i="80"/>
  <c r="E42" i="80"/>
  <c r="E43" i="80"/>
  <c r="E44" i="80"/>
  <c r="E10" i="82"/>
  <c r="E20" i="82"/>
  <c r="E12" i="82"/>
  <c r="E15" i="82"/>
  <c r="E22" i="82"/>
  <c r="E23" i="82"/>
  <c r="E16" i="82"/>
  <c r="E18" i="82"/>
  <c r="E24" i="82"/>
  <c r="E19" i="82"/>
  <c r="E14" i="82"/>
  <c r="E21" i="82"/>
  <c r="E27" i="82"/>
  <c r="E25" i="82"/>
  <c r="E28" i="82"/>
  <c r="E30" i="82"/>
  <c r="E29" i="82"/>
  <c r="E26" i="82"/>
  <c r="E32" i="82"/>
  <c r="E31" i="82"/>
  <c r="E33" i="82"/>
  <c r="E34" i="82"/>
  <c r="E35" i="82"/>
  <c r="E36" i="82"/>
  <c r="E17" i="82"/>
  <c r="E11" i="82"/>
  <c r="E13" i="82"/>
  <c r="E12" i="80"/>
  <c r="E21" i="80"/>
  <c r="E13" i="80"/>
  <c r="L46" i="83"/>
  <c r="O46" i="83"/>
  <c r="N46" i="83"/>
  <c r="M46" i="83"/>
  <c r="N45" i="83"/>
  <c r="M45" i="83"/>
  <c r="L45" i="83"/>
  <c r="O45" i="83"/>
  <c r="L44" i="83"/>
  <c r="O44" i="83"/>
  <c r="N44" i="83"/>
  <c r="M44" i="83"/>
  <c r="N43" i="83"/>
  <c r="M43" i="83"/>
  <c r="L43" i="83"/>
  <c r="O43" i="83"/>
  <c r="L42" i="83"/>
  <c r="O42" i="83"/>
  <c r="N42" i="83"/>
  <c r="M42" i="83"/>
  <c r="N41" i="83"/>
  <c r="M41" i="83"/>
  <c r="L41" i="83"/>
  <c r="O41" i="83"/>
  <c r="L40" i="83"/>
  <c r="O40" i="83"/>
  <c r="N40" i="83"/>
  <c r="M40" i="83"/>
  <c r="N39" i="83"/>
  <c r="M39" i="83"/>
  <c r="L39" i="83"/>
  <c r="O39" i="83"/>
  <c r="L38" i="83"/>
  <c r="O38" i="83"/>
  <c r="N38" i="83"/>
  <c r="M38" i="83"/>
  <c r="N37" i="83"/>
  <c r="M37" i="83"/>
  <c r="L37" i="83"/>
  <c r="O37" i="83"/>
  <c r="N36" i="83"/>
  <c r="M36" i="83"/>
  <c r="L36" i="83"/>
  <c r="O36" i="83"/>
  <c r="N35" i="83"/>
  <c r="M35" i="83"/>
  <c r="L35" i="83"/>
  <c r="O35" i="83"/>
  <c r="N34" i="83"/>
  <c r="M34" i="83"/>
  <c r="L34" i="83"/>
  <c r="O34" i="83"/>
  <c r="N33" i="83"/>
  <c r="M33" i="83"/>
  <c r="L33" i="83"/>
  <c r="O33" i="83"/>
  <c r="N32" i="83"/>
  <c r="M32" i="83"/>
  <c r="L32" i="83"/>
  <c r="O32" i="83"/>
  <c r="M23" i="83"/>
  <c r="L23" i="83"/>
  <c r="N23" i="83"/>
  <c r="M22" i="83"/>
  <c r="L22" i="83"/>
  <c r="O22" i="83"/>
  <c r="M21" i="83"/>
  <c r="L21" i="83"/>
  <c r="N21" i="83"/>
  <c r="M20" i="83"/>
  <c r="L20" i="83"/>
  <c r="O20" i="83"/>
  <c r="M19" i="83"/>
  <c r="L19" i="83"/>
  <c r="N19" i="83"/>
  <c r="M18" i="83"/>
  <c r="L18" i="83"/>
  <c r="O18" i="83"/>
  <c r="M17" i="83"/>
  <c r="L17" i="83"/>
  <c r="N17" i="83"/>
  <c r="M16" i="83"/>
  <c r="L16" i="83"/>
  <c r="O16" i="83"/>
  <c r="M15" i="83"/>
  <c r="L15" i="83"/>
  <c r="N15" i="83"/>
  <c r="M14" i="83"/>
  <c r="L14" i="83"/>
  <c r="O14" i="83"/>
  <c r="M13" i="83"/>
  <c r="L13" i="83"/>
  <c r="N13" i="83"/>
  <c r="M12" i="83"/>
  <c r="L12" i="83"/>
  <c r="O12" i="83"/>
  <c r="M11" i="83"/>
  <c r="L11" i="83"/>
  <c r="N11" i="83"/>
  <c r="M10" i="83"/>
  <c r="L10" i="83"/>
  <c r="O10" i="83"/>
  <c r="M9" i="83"/>
  <c r="L9" i="83"/>
  <c r="N9" i="83"/>
  <c r="N43" i="81"/>
  <c r="M43" i="81"/>
  <c r="L43" i="81"/>
  <c r="O43" i="81"/>
  <c r="N42" i="81"/>
  <c r="M42" i="81"/>
  <c r="L42" i="81"/>
  <c r="O42" i="81"/>
  <c r="N41" i="81"/>
  <c r="M41" i="81"/>
  <c r="L41" i="81"/>
  <c r="O41" i="81"/>
  <c r="N40" i="81"/>
  <c r="M40" i="81"/>
  <c r="L40" i="81"/>
  <c r="O40" i="81"/>
  <c r="N39" i="81"/>
  <c r="M39" i="81"/>
  <c r="L39" i="81"/>
  <c r="O39" i="81"/>
  <c r="N38" i="81"/>
  <c r="M38" i="81"/>
  <c r="L38" i="81"/>
  <c r="O38" i="81"/>
  <c r="N37" i="81"/>
  <c r="M37" i="81"/>
  <c r="L37" i="81"/>
  <c r="O37" i="81"/>
  <c r="N36" i="81"/>
  <c r="M36" i="81"/>
  <c r="L36" i="81"/>
  <c r="O36" i="81"/>
  <c r="N35" i="81"/>
  <c r="M35" i="81"/>
  <c r="L35" i="81"/>
  <c r="O35" i="81"/>
  <c r="N34" i="81"/>
  <c r="M34" i="81"/>
  <c r="L34" i="81"/>
  <c r="O34" i="81"/>
  <c r="N33" i="81"/>
  <c r="M33" i="81"/>
  <c r="L33" i="81"/>
  <c r="O33" i="81"/>
  <c r="N32" i="81"/>
  <c r="M32" i="81"/>
  <c r="L32" i="81"/>
  <c r="O32" i="81"/>
  <c r="M23" i="81"/>
  <c r="L23" i="81"/>
  <c r="O23" i="81"/>
  <c r="M22" i="81"/>
  <c r="L22" i="81"/>
  <c r="O22" i="81"/>
  <c r="M21" i="81"/>
  <c r="L21" i="81"/>
  <c r="O21" i="81"/>
  <c r="M20" i="81"/>
  <c r="L20" i="81"/>
  <c r="O20" i="81"/>
  <c r="M19" i="81"/>
  <c r="L19" i="81"/>
  <c r="O19" i="81"/>
  <c r="M18" i="81"/>
  <c r="L18" i="81"/>
  <c r="O18" i="81"/>
  <c r="M17" i="81"/>
  <c r="L17" i="81"/>
  <c r="O17" i="81"/>
  <c r="M16" i="81"/>
  <c r="L16" i="81"/>
  <c r="O16" i="81"/>
  <c r="M15" i="81"/>
  <c r="L15" i="81"/>
  <c r="O15" i="81"/>
  <c r="M14" i="81"/>
  <c r="L14" i="81"/>
  <c r="O14" i="81"/>
  <c r="M13" i="81"/>
  <c r="L13" i="81"/>
  <c r="O13" i="81"/>
  <c r="M12" i="81"/>
  <c r="L12" i="81"/>
  <c r="O12" i="81"/>
  <c r="M11" i="81"/>
  <c r="L11" i="81"/>
  <c r="O11" i="81"/>
  <c r="M10" i="81"/>
  <c r="L10" i="81"/>
  <c r="O10" i="81"/>
  <c r="M9" i="81"/>
  <c r="L9" i="81"/>
  <c r="O9" i="81"/>
  <c r="N39" i="79"/>
  <c r="M39" i="79"/>
  <c r="L39" i="79"/>
  <c r="O39" i="79"/>
  <c r="C39" i="79"/>
  <c r="N38" i="79"/>
  <c r="M38" i="79"/>
  <c r="L38" i="79"/>
  <c r="O38" i="79"/>
  <c r="N37" i="79"/>
  <c r="M37" i="79"/>
  <c r="L37" i="79"/>
  <c r="O37" i="79"/>
  <c r="M11" i="79"/>
  <c r="L11" i="79"/>
  <c r="N11" i="79"/>
  <c r="M10" i="79"/>
  <c r="L10" i="79"/>
  <c r="O10" i="79"/>
  <c r="C10" i="79"/>
  <c r="C11" i="79"/>
  <c r="C12" i="79"/>
  <c r="C13" i="79"/>
  <c r="C14" i="79"/>
  <c r="C15" i="79"/>
  <c r="C16" i="79"/>
  <c r="C17" i="79"/>
  <c r="C18" i="79"/>
  <c r="C19" i="79"/>
  <c r="C20" i="79"/>
  <c r="C21" i="79"/>
  <c r="M9" i="79"/>
  <c r="L9" i="79"/>
  <c r="O9" i="79"/>
  <c r="O13" i="83"/>
  <c r="O28" i="79"/>
  <c r="N10" i="83"/>
  <c r="O17" i="83"/>
  <c r="N24" i="79"/>
  <c r="O22" i="79"/>
  <c r="O14" i="79"/>
  <c r="O12" i="79"/>
  <c r="O15" i="79"/>
  <c r="O18" i="79"/>
  <c r="O27" i="79"/>
  <c r="O25" i="79"/>
  <c r="O23" i="79"/>
  <c r="O21" i="79"/>
  <c r="O13" i="79"/>
  <c r="O21" i="83"/>
  <c r="N18" i="83"/>
  <c r="O9" i="83"/>
  <c r="N16" i="83"/>
  <c r="O11" i="83"/>
  <c r="O19" i="83"/>
  <c r="N14" i="83"/>
  <c r="N22" i="83"/>
  <c r="N12" i="83"/>
  <c r="N20" i="83"/>
  <c r="O15" i="83"/>
  <c r="O23" i="83"/>
  <c r="N10" i="81"/>
  <c r="N12" i="81"/>
  <c r="N14" i="81"/>
  <c r="N16" i="81"/>
  <c r="N18" i="81"/>
  <c r="N20" i="81"/>
  <c r="N22" i="81"/>
  <c r="N9" i="81"/>
  <c r="N11" i="81"/>
  <c r="N13" i="81"/>
  <c r="N15" i="81"/>
  <c r="N17" i="81"/>
  <c r="N19" i="81"/>
  <c r="N21" i="81"/>
  <c r="N23" i="81"/>
  <c r="O11" i="79"/>
  <c r="N10" i="79"/>
  <c r="N9" i="79"/>
  <c r="U56" i="89"/>
  <c r="V40" i="89"/>
  <c r="V67" i="89"/>
  <c r="V66" i="89"/>
  <c r="V64" i="89"/>
  <c r="V68" i="89"/>
  <c r="V57" i="89"/>
  <c r="V63" i="89"/>
  <c r="V62" i="89"/>
  <c r="V61" i="89"/>
  <c r="V65" i="89"/>
  <c r="V60" i="89"/>
  <c r="V70" i="89"/>
  <c r="V69" i="89"/>
  <c r="V22" i="89"/>
  <c r="V44" i="89"/>
  <c r="V41" i="89"/>
  <c r="V15" i="89"/>
  <c r="V8" i="89"/>
  <c r="V32" i="89"/>
  <c r="V39" i="89"/>
  <c r="V17" i="89"/>
  <c r="V38" i="89"/>
  <c r="V7" i="89"/>
  <c r="V20" i="89"/>
  <c r="V35" i="89"/>
  <c r="V33" i="89"/>
  <c r="V43" i="89"/>
  <c r="V42" i="89"/>
  <c r="V11" i="89"/>
  <c r="V36" i="89"/>
  <c r="V16" i="89"/>
  <c r="V18" i="89"/>
  <c r="V30" i="89"/>
  <c r="V12" i="89"/>
  <c r="V34" i="89"/>
  <c r="V29" i="89"/>
  <c r="B21" i="90"/>
  <c r="F30" i="90"/>
  <c r="L23" i="90"/>
  <c r="D29" i="90"/>
  <c r="J23" i="90"/>
  <c r="B29" i="90"/>
  <c r="H23" i="90"/>
  <c r="L29" i="90"/>
  <c r="F23" i="90"/>
  <c r="J29" i="90"/>
  <c r="D23" i="90"/>
  <c r="H29" i="90"/>
  <c r="B23" i="90"/>
  <c r="F29" i="90"/>
  <c r="L22" i="90"/>
  <c r="D31" i="90"/>
  <c r="J22" i="90"/>
  <c r="B31" i="90"/>
  <c r="H22" i="90"/>
  <c r="L31" i="90"/>
  <c r="F22" i="90"/>
  <c r="J31" i="90"/>
  <c r="D22" i="90"/>
  <c r="H31" i="90"/>
  <c r="B22" i="90"/>
  <c r="F31" i="90"/>
  <c r="L21" i="90"/>
  <c r="D30" i="90"/>
  <c r="J21" i="90"/>
  <c r="B30" i="90"/>
  <c r="H21" i="90"/>
  <c r="L30" i="90"/>
  <c r="F21" i="90"/>
  <c r="J30" i="90"/>
  <c r="D21" i="90"/>
  <c r="H30" i="90"/>
  <c r="V38" i="90"/>
  <c r="X38" i="90"/>
  <c r="Y38" i="90"/>
  <c r="V32" i="90"/>
  <c r="X32" i="90"/>
  <c r="Y32" i="90"/>
  <c r="V30" i="90"/>
  <c r="X30" i="90"/>
  <c r="Y30" i="90"/>
  <c r="V24" i="90"/>
  <c r="X24" i="90"/>
  <c r="Y24" i="90"/>
  <c r="V22" i="90"/>
  <c r="X22" i="90"/>
  <c r="Y22" i="90"/>
  <c r="J9" i="90"/>
  <c r="B15" i="90"/>
  <c r="F9" i="90"/>
  <c r="J15" i="90"/>
  <c r="B9" i="90"/>
  <c r="F15" i="90"/>
  <c r="J8" i="90"/>
  <c r="B17" i="90"/>
  <c r="F8" i="90"/>
  <c r="J17" i="90"/>
  <c r="B8" i="90"/>
  <c r="F17" i="90"/>
  <c r="J7" i="90"/>
  <c r="B16" i="90"/>
  <c r="F7" i="90"/>
  <c r="J16" i="90"/>
  <c r="B7" i="90"/>
  <c r="F16" i="90"/>
  <c r="U36" i="89"/>
  <c r="U34" i="89"/>
  <c r="U35" i="89"/>
  <c r="T36" i="89"/>
  <c r="T35" i="89"/>
  <c r="T34" i="89"/>
  <c r="L79" i="89"/>
  <c r="D85" i="89"/>
  <c r="L78" i="89"/>
  <c r="D84" i="89"/>
  <c r="J79" i="89"/>
  <c r="B85" i="89"/>
  <c r="J78" i="89"/>
  <c r="B84" i="89"/>
  <c r="H79" i="89"/>
  <c r="L85" i="89"/>
  <c r="H78" i="89"/>
  <c r="L84" i="89"/>
  <c r="F79" i="89"/>
  <c r="J85" i="89"/>
  <c r="F78" i="89"/>
  <c r="J84" i="89"/>
  <c r="D79" i="89"/>
  <c r="H85" i="89"/>
  <c r="D78" i="89"/>
  <c r="H84" i="89"/>
  <c r="B79" i="89"/>
  <c r="F85" i="89"/>
  <c r="B78" i="89"/>
  <c r="F84" i="89"/>
  <c r="V26" i="90"/>
  <c r="X26" i="90"/>
  <c r="Y26" i="90"/>
  <c r="V34" i="90"/>
  <c r="X34" i="90"/>
  <c r="Y34" i="90"/>
  <c r="V28" i="90"/>
  <c r="X28" i="90"/>
  <c r="Y28" i="90"/>
  <c r="V36" i="90"/>
  <c r="X36" i="90"/>
  <c r="Y36" i="90"/>
  <c r="V21" i="90"/>
  <c r="X21" i="90"/>
  <c r="Y21" i="90"/>
  <c r="V25" i="90"/>
  <c r="X25" i="90"/>
  <c r="Y25" i="90"/>
  <c r="V29" i="90"/>
  <c r="X29" i="90"/>
  <c r="Y29" i="90"/>
  <c r="V33" i="90"/>
  <c r="X33" i="90"/>
  <c r="Y33" i="90"/>
  <c r="V37" i="90"/>
  <c r="X37" i="90"/>
  <c r="Y37" i="90"/>
  <c r="V23" i="90"/>
  <c r="X23" i="90"/>
  <c r="Y23" i="90"/>
  <c r="V27" i="90"/>
  <c r="X27" i="90"/>
  <c r="Y27" i="90"/>
  <c r="V31" i="90"/>
  <c r="X31" i="90"/>
  <c r="Y31" i="90"/>
  <c r="V35" i="90"/>
  <c r="X35" i="90"/>
  <c r="Y35" i="90"/>
  <c r="B25" i="90"/>
  <c r="D25" i="90"/>
  <c r="F25" i="90"/>
  <c r="H25" i="90"/>
  <c r="J25" i="90"/>
  <c r="L25" i="90"/>
  <c r="B26" i="90"/>
  <c r="D26" i="90"/>
  <c r="F26" i="90"/>
  <c r="H26" i="90"/>
  <c r="J26" i="90"/>
  <c r="L26" i="90"/>
  <c r="B27" i="90"/>
  <c r="D27" i="90"/>
  <c r="F27" i="90"/>
  <c r="H27" i="90"/>
  <c r="J27" i="90"/>
  <c r="L27" i="90"/>
  <c r="D11" i="90"/>
  <c r="H11" i="90"/>
  <c r="L11" i="90"/>
  <c r="D12" i="90"/>
  <c r="H12" i="90"/>
  <c r="L12" i="90"/>
  <c r="D13" i="90"/>
  <c r="H13" i="90"/>
  <c r="L13" i="90"/>
  <c r="D81" i="89"/>
  <c r="D82" i="89"/>
  <c r="F81" i="89"/>
  <c r="F82" i="89"/>
  <c r="H81" i="89"/>
  <c r="H82" i="89"/>
  <c r="J81" i="89"/>
  <c r="J82" i="89"/>
  <c r="L81" i="89"/>
  <c r="L82" i="89"/>
  <c r="B81" i="89"/>
  <c r="B82" i="89"/>
  <c r="U71" i="89"/>
  <c r="T71" i="89"/>
  <c r="S71" i="89"/>
  <c r="W71" i="89"/>
  <c r="Y71" i="89"/>
  <c r="Z71" i="89"/>
  <c r="U70" i="89"/>
  <c r="T70" i="89"/>
  <c r="S70" i="89"/>
  <c r="W70" i="89"/>
  <c r="Y70" i="89"/>
  <c r="Z70" i="89"/>
  <c r="U69" i="89"/>
  <c r="T69" i="89"/>
  <c r="S69" i="89"/>
  <c r="U68" i="89"/>
  <c r="T68" i="89"/>
  <c r="S68" i="89"/>
  <c r="U67" i="89"/>
  <c r="T67" i="89"/>
  <c r="S67" i="89"/>
  <c r="U66" i="89"/>
  <c r="T66" i="89"/>
  <c r="S66" i="89"/>
  <c r="U65" i="89"/>
  <c r="T65" i="89"/>
  <c r="S65" i="89"/>
  <c r="W65" i="89"/>
  <c r="Y65" i="89"/>
  <c r="Z65" i="89"/>
  <c r="U64" i="89"/>
  <c r="T64" i="89"/>
  <c r="S64" i="89"/>
  <c r="U63" i="89"/>
  <c r="T63" i="89"/>
  <c r="S63" i="89"/>
  <c r="W63" i="89"/>
  <c r="Y63" i="89"/>
  <c r="Z63" i="89"/>
  <c r="U62" i="89"/>
  <c r="T62" i="89"/>
  <c r="S62" i="89"/>
  <c r="U61" i="89"/>
  <c r="T61" i="89"/>
  <c r="S61" i="89"/>
  <c r="U60" i="89"/>
  <c r="T60" i="89"/>
  <c r="S60" i="89"/>
  <c r="U59" i="89"/>
  <c r="T59" i="89"/>
  <c r="S59" i="89"/>
  <c r="U58" i="89"/>
  <c r="T58" i="89"/>
  <c r="S58" i="89"/>
  <c r="U57" i="89"/>
  <c r="T57" i="89"/>
  <c r="S57" i="89"/>
  <c r="W57" i="89"/>
  <c r="Y57" i="89"/>
  <c r="Z57" i="89"/>
  <c r="T56" i="89"/>
  <c r="S56" i="89"/>
  <c r="U55" i="89"/>
  <c r="T55" i="89"/>
  <c r="S55" i="89"/>
  <c r="U54" i="89"/>
  <c r="T54" i="89"/>
  <c r="S54" i="89"/>
  <c r="L56" i="89"/>
  <c r="D62" i="89"/>
  <c r="J56" i="89"/>
  <c r="L59" i="89"/>
  <c r="H56" i="89"/>
  <c r="L62" i="89"/>
  <c r="F56" i="89"/>
  <c r="H59" i="89"/>
  <c r="D56" i="89"/>
  <c r="F59" i="89"/>
  <c r="B56" i="89"/>
  <c r="F62" i="89"/>
  <c r="L55" i="89"/>
  <c r="D64" i="89"/>
  <c r="J55" i="89"/>
  <c r="B64" i="89"/>
  <c r="H55" i="89"/>
  <c r="L64" i="89"/>
  <c r="F55" i="89"/>
  <c r="J64" i="89"/>
  <c r="D55" i="89"/>
  <c r="H64" i="89"/>
  <c r="B55" i="89"/>
  <c r="F64" i="89"/>
  <c r="L54" i="89"/>
  <c r="B60" i="89"/>
  <c r="J54" i="89"/>
  <c r="L60" i="89"/>
  <c r="H54" i="89"/>
  <c r="L63" i="89"/>
  <c r="F54" i="89"/>
  <c r="H60" i="89"/>
  <c r="D54" i="89"/>
  <c r="F60" i="89"/>
  <c r="B54" i="89"/>
  <c r="D60" i="89"/>
  <c r="L30" i="89"/>
  <c r="D36" i="89"/>
  <c r="J30" i="89"/>
  <c r="B36" i="89"/>
  <c r="H30" i="89"/>
  <c r="J33" i="89"/>
  <c r="F30" i="89"/>
  <c r="D30" i="89"/>
  <c r="F33" i="89"/>
  <c r="B30" i="89"/>
  <c r="D33" i="89"/>
  <c r="L29" i="89"/>
  <c r="D38" i="89"/>
  <c r="J29" i="89"/>
  <c r="B38" i="89"/>
  <c r="H29" i="89"/>
  <c r="L38" i="89"/>
  <c r="F29" i="89"/>
  <c r="J36" i="89"/>
  <c r="D29" i="89"/>
  <c r="B29" i="89"/>
  <c r="F38" i="89"/>
  <c r="L28" i="89"/>
  <c r="B34" i="89"/>
  <c r="J28" i="89"/>
  <c r="B37" i="89"/>
  <c r="H28" i="89"/>
  <c r="L37" i="89"/>
  <c r="F28" i="89"/>
  <c r="D28" i="89"/>
  <c r="F34" i="89"/>
  <c r="B28" i="89"/>
  <c r="D34" i="89"/>
  <c r="U45" i="89"/>
  <c r="T45" i="89"/>
  <c r="S45" i="89"/>
  <c r="U44" i="89"/>
  <c r="T44" i="89"/>
  <c r="S44" i="89"/>
  <c r="U43" i="89"/>
  <c r="T43" i="89"/>
  <c r="S43" i="89"/>
  <c r="U42" i="89"/>
  <c r="T42" i="89"/>
  <c r="S42" i="89"/>
  <c r="U41" i="89"/>
  <c r="T41" i="89"/>
  <c r="S41" i="89"/>
  <c r="U40" i="89"/>
  <c r="T40" i="89"/>
  <c r="S40" i="89"/>
  <c r="U39" i="89"/>
  <c r="T39" i="89"/>
  <c r="S39" i="89"/>
  <c r="U38" i="89"/>
  <c r="T38" i="89"/>
  <c r="S38" i="89"/>
  <c r="U37" i="89"/>
  <c r="T37" i="89"/>
  <c r="S37" i="89"/>
  <c r="S36" i="89"/>
  <c r="W36" i="89"/>
  <c r="Y36" i="89"/>
  <c r="Z36" i="89"/>
  <c r="S35" i="89"/>
  <c r="S34" i="89"/>
  <c r="W34" i="89"/>
  <c r="Y34" i="89"/>
  <c r="Z34" i="89"/>
  <c r="U33" i="89"/>
  <c r="T33" i="89"/>
  <c r="S33" i="89"/>
  <c r="U32" i="89"/>
  <c r="T32" i="89"/>
  <c r="S32" i="89"/>
  <c r="U31" i="89"/>
  <c r="T31" i="89"/>
  <c r="S31" i="89"/>
  <c r="U30" i="89"/>
  <c r="T30" i="89"/>
  <c r="S30" i="89"/>
  <c r="U29" i="89"/>
  <c r="T29" i="89"/>
  <c r="S29" i="89"/>
  <c r="U28" i="89"/>
  <c r="T28" i="89"/>
  <c r="S28" i="89"/>
  <c r="L8" i="89"/>
  <c r="D17" i="89"/>
  <c r="L9" i="89"/>
  <c r="B12" i="89"/>
  <c r="L7" i="89"/>
  <c r="D16" i="89"/>
  <c r="J8" i="89"/>
  <c r="L11" i="89"/>
  <c r="J9" i="89"/>
  <c r="L12" i="89"/>
  <c r="J7" i="89"/>
  <c r="L13" i="89"/>
  <c r="H8" i="89"/>
  <c r="L17" i="89"/>
  <c r="H9" i="89"/>
  <c r="J12" i="89"/>
  <c r="H7" i="89"/>
  <c r="J13" i="89"/>
  <c r="F8" i="89"/>
  <c r="H11" i="89"/>
  <c r="F9" i="89"/>
  <c r="H12" i="89"/>
  <c r="F7" i="89"/>
  <c r="H13" i="89"/>
  <c r="D8" i="89"/>
  <c r="H17" i="89"/>
  <c r="D9" i="89"/>
  <c r="H15" i="89"/>
  <c r="D7" i="89"/>
  <c r="H16" i="89"/>
  <c r="B8" i="89"/>
  <c r="D11" i="89"/>
  <c r="B9" i="89"/>
  <c r="D12" i="89"/>
  <c r="B7" i="89"/>
  <c r="D13" i="89"/>
  <c r="W62" i="89"/>
  <c r="Y62" i="89"/>
  <c r="Z62" i="89"/>
  <c r="W45" i="89"/>
  <c r="Y45" i="89"/>
  <c r="Z45" i="89"/>
  <c r="W32" i="89"/>
  <c r="Y32" i="89"/>
  <c r="Z32" i="89"/>
  <c r="W42" i="89"/>
  <c r="Y42" i="89"/>
  <c r="Z42" i="89"/>
  <c r="W54" i="89"/>
  <c r="Y54" i="89"/>
  <c r="W55" i="89"/>
  <c r="Y55" i="89"/>
  <c r="Z55" i="89"/>
  <c r="W59" i="89"/>
  <c r="Y59" i="89"/>
  <c r="Z59" i="89"/>
  <c r="W67" i="89"/>
  <c r="Y67" i="89"/>
  <c r="Z67" i="89"/>
  <c r="W33" i="89"/>
  <c r="Y33" i="89"/>
  <c r="Z33" i="89"/>
  <c r="W28" i="89"/>
  <c r="Y28" i="89"/>
  <c r="W38" i="89"/>
  <c r="Y38" i="89"/>
  <c r="Z38" i="89"/>
  <c r="W58" i="89"/>
  <c r="Y58" i="89"/>
  <c r="Z58" i="89"/>
  <c r="W66" i="89"/>
  <c r="Y66" i="89"/>
  <c r="Z66" i="89"/>
  <c r="W41" i="89"/>
  <c r="Y41" i="89"/>
  <c r="Z41" i="89"/>
  <c r="W61" i="89"/>
  <c r="Y61" i="89"/>
  <c r="Z61" i="89"/>
  <c r="W69" i="89"/>
  <c r="Y69" i="89"/>
  <c r="Z69" i="89"/>
  <c r="W40" i="89"/>
  <c r="Y40" i="89"/>
  <c r="Z40" i="89"/>
  <c r="W56" i="89"/>
  <c r="Y56" i="89"/>
  <c r="Z56" i="89"/>
  <c r="W60" i="89"/>
  <c r="Y60" i="89"/>
  <c r="Z60" i="89"/>
  <c r="W64" i="89"/>
  <c r="Y64" i="89"/>
  <c r="Z64" i="89"/>
  <c r="W68" i="89"/>
  <c r="Y68" i="89"/>
  <c r="Z68" i="89"/>
  <c r="Z54" i="89"/>
  <c r="H33" i="89"/>
  <c r="J38" i="89"/>
  <c r="H38" i="89"/>
  <c r="F32" i="89"/>
  <c r="H32" i="89"/>
  <c r="J37" i="89"/>
  <c r="H34" i="89"/>
  <c r="D32" i="89"/>
  <c r="J32" i="89"/>
  <c r="L32" i="89"/>
  <c r="D58" i="89"/>
  <c r="F58" i="89"/>
  <c r="H58" i="89"/>
  <c r="J58" i="89"/>
  <c r="L58" i="89"/>
  <c r="D59" i="89"/>
  <c r="H62" i="89"/>
  <c r="D15" i="89"/>
  <c r="F17" i="89"/>
  <c r="B63" i="89"/>
  <c r="D63" i="89"/>
  <c r="J60" i="89"/>
  <c r="B58" i="89"/>
  <c r="B59" i="89"/>
  <c r="F63" i="89"/>
  <c r="H63" i="89"/>
  <c r="J63" i="89"/>
  <c r="J59" i="89"/>
  <c r="B62" i="89"/>
  <c r="J62" i="89"/>
  <c r="J34" i="89"/>
  <c r="L34" i="89"/>
  <c r="F36" i="89"/>
  <c r="B32" i="89"/>
  <c r="H36" i="89"/>
  <c r="D37" i="89"/>
  <c r="W39" i="89"/>
  <c r="Y39" i="89"/>
  <c r="Z39" i="89"/>
  <c r="B33" i="89"/>
  <c r="F37" i="89"/>
  <c r="H37" i="89"/>
  <c r="W35" i="89"/>
  <c r="Y35" i="89"/>
  <c r="Z35" i="89"/>
  <c r="W29" i="89"/>
  <c r="Y29" i="89"/>
  <c r="Z29" i="89"/>
  <c r="L33" i="89"/>
  <c r="L36" i="89"/>
  <c r="W30" i="89"/>
  <c r="Y30" i="89"/>
  <c r="Z30" i="89"/>
  <c r="W43" i="89"/>
  <c r="Y43" i="89"/>
  <c r="Z43" i="89"/>
  <c r="W37" i="89"/>
  <c r="Y37" i="89"/>
  <c r="Z37" i="89"/>
  <c r="W31" i="89"/>
  <c r="Y31" i="89"/>
  <c r="Z31" i="89"/>
  <c r="W44" i="89"/>
  <c r="Y44" i="89"/>
  <c r="Z44" i="89"/>
  <c r="J16" i="89"/>
  <c r="J17" i="89"/>
  <c r="F15" i="89"/>
  <c r="J15" i="89"/>
  <c r="F16" i="89"/>
  <c r="F12" i="89"/>
  <c r="L15" i="89"/>
  <c r="F13" i="89"/>
  <c r="B11" i="89"/>
  <c r="F11" i="89"/>
  <c r="B16" i="89"/>
  <c r="J11" i="89"/>
  <c r="B15" i="89"/>
  <c r="B17" i="89"/>
  <c r="B13" i="89"/>
  <c r="L16" i="89"/>
  <c r="N59" i="78"/>
  <c r="M59" i="78"/>
  <c r="L59" i="78"/>
  <c r="N58" i="78"/>
  <c r="M58" i="78"/>
  <c r="L58" i="78"/>
  <c r="N57" i="78"/>
  <c r="M57" i="78"/>
  <c r="L57" i="78"/>
  <c r="N56" i="78"/>
  <c r="M56" i="78"/>
  <c r="L56" i="78"/>
  <c r="N55" i="78"/>
  <c r="M55" i="78"/>
  <c r="L55" i="78"/>
  <c r="N54" i="78"/>
  <c r="M54" i="78"/>
  <c r="L54" i="78"/>
  <c r="N53" i="78"/>
  <c r="M53" i="78"/>
  <c r="L53" i="78"/>
  <c r="N52" i="78"/>
  <c r="M52" i="78"/>
  <c r="L52" i="78"/>
  <c r="N51" i="78"/>
  <c r="M51" i="78"/>
  <c r="L51" i="78"/>
  <c r="N50" i="78"/>
  <c r="M50" i="78"/>
  <c r="L50" i="78"/>
  <c r="N49" i="78"/>
  <c r="M49" i="78"/>
  <c r="L49" i="78"/>
  <c r="N48" i="78"/>
  <c r="M48" i="78"/>
  <c r="L48" i="78"/>
  <c r="O48" i="78"/>
  <c r="N47" i="78"/>
  <c r="M47" i="78"/>
  <c r="L47" i="78"/>
  <c r="N46" i="78"/>
  <c r="M46" i="78"/>
  <c r="L46" i="78"/>
  <c r="O46" i="78"/>
  <c r="N45" i="78"/>
  <c r="M45" i="78"/>
  <c r="L45" i="78"/>
  <c r="N44" i="78"/>
  <c r="M44" i="78"/>
  <c r="L44" i="78"/>
  <c r="O44" i="78"/>
  <c r="N43" i="78"/>
  <c r="M43" i="78"/>
  <c r="L43" i="78"/>
  <c r="C43" i="78"/>
  <c r="C44" i="78"/>
  <c r="C45" i="78"/>
  <c r="C46" i="78"/>
  <c r="C47" i="78"/>
  <c r="C48" i="78"/>
  <c r="C49" i="78"/>
  <c r="C50" i="78"/>
  <c r="C51" i="78"/>
  <c r="C52" i="78"/>
  <c r="C53" i="78"/>
  <c r="C54" i="78"/>
  <c r="C55" i="78"/>
  <c r="C56" i="78"/>
  <c r="C57" i="78"/>
  <c r="C58" i="78"/>
  <c r="C59" i="78"/>
  <c r="N42" i="78"/>
  <c r="M42" i="78"/>
  <c r="L42" i="78"/>
  <c r="M33" i="78"/>
  <c r="L33" i="78"/>
  <c r="N33" i="78"/>
  <c r="M32" i="78"/>
  <c r="L32" i="78"/>
  <c r="O32" i="78"/>
  <c r="M31" i="78"/>
  <c r="L31" i="78"/>
  <c r="O31" i="78"/>
  <c r="M30" i="78"/>
  <c r="L30" i="78"/>
  <c r="O30" i="78"/>
  <c r="M29" i="78"/>
  <c r="L29" i="78"/>
  <c r="N29" i="78"/>
  <c r="M28" i="78"/>
  <c r="L28" i="78"/>
  <c r="O28" i="78"/>
  <c r="M27" i="78"/>
  <c r="L27" i="78"/>
  <c r="N27" i="78"/>
  <c r="M26" i="78"/>
  <c r="L26" i="78"/>
  <c r="O26" i="78"/>
  <c r="M25" i="78"/>
  <c r="L25" i="78"/>
  <c r="O25" i="78"/>
  <c r="M24" i="78"/>
  <c r="L24" i="78"/>
  <c r="O24" i="78"/>
  <c r="M23" i="78"/>
  <c r="L23" i="78"/>
  <c r="O23" i="78"/>
  <c r="M22" i="78"/>
  <c r="L22" i="78"/>
  <c r="O22" i="78"/>
  <c r="M21" i="78"/>
  <c r="L21" i="78"/>
  <c r="N21" i="78"/>
  <c r="M20" i="78"/>
  <c r="L20" i="78"/>
  <c r="O20" i="78"/>
  <c r="M19" i="78"/>
  <c r="L19" i="78"/>
  <c r="O19" i="78"/>
  <c r="M18" i="78"/>
  <c r="L18" i="78"/>
  <c r="O18" i="78"/>
  <c r="M17" i="78"/>
  <c r="L17" i="78"/>
  <c r="O17" i="78"/>
  <c r="M16" i="78"/>
  <c r="L16" i="78"/>
  <c r="O16" i="78"/>
  <c r="M15" i="78"/>
  <c r="L15" i="78"/>
  <c r="O15" i="78"/>
  <c r="M14" i="78"/>
  <c r="L14" i="78"/>
  <c r="N14" i="78"/>
  <c r="M13" i="78"/>
  <c r="L13" i="78"/>
  <c r="O13" i="78"/>
  <c r="M12" i="78"/>
  <c r="L12" i="78"/>
  <c r="O12" i="78"/>
  <c r="M11" i="78"/>
  <c r="L11" i="78"/>
  <c r="O11" i="78"/>
  <c r="M10" i="78"/>
  <c r="L10" i="78"/>
  <c r="N10" i="78"/>
  <c r="C10" i="78"/>
  <c r="C11" i="78"/>
  <c r="C12" i="78"/>
  <c r="C13" i="78"/>
  <c r="C14" i="78"/>
  <c r="C15" i="78"/>
  <c r="C16" i="78"/>
  <c r="C17" i="78"/>
  <c r="C18" i="78"/>
  <c r="C19" i="78"/>
  <c r="C20" i="78"/>
  <c r="C21" i="78"/>
  <c r="C22" i="78"/>
  <c r="C23" i="78"/>
  <c r="C24" i="78"/>
  <c r="C25" i="78"/>
  <c r="C26" i="78"/>
  <c r="C27" i="78"/>
  <c r="C28" i="78"/>
  <c r="C29" i="78"/>
  <c r="C30" i="78"/>
  <c r="C31" i="78"/>
  <c r="C32" i="78"/>
  <c r="C33" i="78"/>
  <c r="M9" i="78"/>
  <c r="L9" i="78"/>
  <c r="N9" i="78"/>
  <c r="N31" i="78"/>
  <c r="N26" i="78"/>
  <c r="O9" i="78"/>
  <c r="N19" i="78"/>
  <c r="O14" i="78"/>
  <c r="O33" i="78"/>
  <c r="O21" i="78"/>
  <c r="N24" i="78"/>
  <c r="O42" i="78"/>
  <c r="O50" i="78"/>
  <c r="O52" i="78"/>
  <c r="O54" i="78"/>
  <c r="O56" i="78"/>
  <c r="O58" i="78"/>
  <c r="N17" i="78"/>
  <c r="O10" i="78"/>
  <c r="N15" i="78"/>
  <c r="N20" i="78"/>
  <c r="O27" i="78"/>
  <c r="N32" i="78"/>
  <c r="O29" i="78"/>
  <c r="N12" i="78"/>
  <c r="N30" i="78"/>
  <c r="N25" i="78"/>
  <c r="N13" i="78"/>
  <c r="N18" i="78"/>
  <c r="N23" i="78"/>
  <c r="N16" i="78"/>
  <c r="N28" i="78"/>
  <c r="O43" i="78"/>
  <c r="O45" i="78"/>
  <c r="O47" i="78"/>
  <c r="O49" i="78"/>
  <c r="O51" i="78"/>
  <c r="O53" i="78"/>
  <c r="O55" i="78"/>
  <c r="O57" i="78"/>
  <c r="O59" i="78"/>
  <c r="N22" i="78"/>
  <c r="N11" i="78"/>
  <c r="N61" i="77"/>
  <c r="M61" i="77"/>
  <c r="L61" i="77"/>
  <c r="O61" i="77"/>
  <c r="N53" i="77"/>
  <c r="M53" i="77"/>
  <c r="L53" i="77"/>
  <c r="O53" i="77"/>
  <c r="N50" i="77"/>
  <c r="M50" i="77"/>
  <c r="L50" i="77"/>
  <c r="O50" i="77"/>
  <c r="N48" i="77"/>
  <c r="M48" i="77"/>
  <c r="L48" i="77"/>
  <c r="O48" i="77"/>
  <c r="N44" i="77"/>
  <c r="M44" i="77"/>
  <c r="L44" i="77"/>
  <c r="O44" i="77"/>
  <c r="M25" i="77"/>
  <c r="L25" i="77"/>
  <c r="O25" i="77"/>
  <c r="M24" i="77"/>
  <c r="L24" i="77"/>
  <c r="O24" i="77"/>
  <c r="M23" i="77"/>
  <c r="L23" i="77"/>
  <c r="O23" i="77"/>
  <c r="M16" i="77"/>
  <c r="L16" i="77"/>
  <c r="O16" i="77"/>
  <c r="M14" i="77"/>
  <c r="L14" i="77"/>
  <c r="O14" i="77"/>
  <c r="M9" i="77"/>
  <c r="L9" i="77"/>
  <c r="O9" i="77"/>
  <c r="N62" i="77"/>
  <c r="M62" i="77"/>
  <c r="L62" i="77"/>
  <c r="O62" i="77"/>
  <c r="N49" i="77"/>
  <c r="M49" i="77"/>
  <c r="L49" i="77"/>
  <c r="O49" i="77"/>
  <c r="N59" i="77"/>
  <c r="M59" i="77"/>
  <c r="L59" i="77"/>
  <c r="O59" i="77"/>
  <c r="N51" i="77"/>
  <c r="M51" i="77"/>
  <c r="L51" i="77"/>
  <c r="O51" i="77"/>
  <c r="N52" i="77"/>
  <c r="M52" i="77"/>
  <c r="L52" i="77"/>
  <c r="O52" i="77"/>
  <c r="N55" i="77"/>
  <c r="M55" i="77"/>
  <c r="L55" i="77"/>
  <c r="O55" i="77"/>
  <c r="N45" i="77"/>
  <c r="M45" i="77"/>
  <c r="L45" i="77"/>
  <c r="O45" i="77"/>
  <c r="N60" i="77"/>
  <c r="M60" i="77"/>
  <c r="L60" i="77"/>
  <c r="O60" i="77"/>
  <c r="N47" i="77"/>
  <c r="M47" i="77"/>
  <c r="L47" i="77"/>
  <c r="O47" i="77"/>
  <c r="N58" i="77"/>
  <c r="M58" i="77"/>
  <c r="L58" i="77"/>
  <c r="O58" i="77"/>
  <c r="N57" i="77"/>
  <c r="M57" i="77"/>
  <c r="L57" i="77"/>
  <c r="O57" i="77"/>
  <c r="N54" i="77"/>
  <c r="M54" i="77"/>
  <c r="L54" i="77"/>
  <c r="O54" i="77"/>
  <c r="N46" i="77"/>
  <c r="M46" i="77"/>
  <c r="L46" i="77"/>
  <c r="O46" i="77"/>
  <c r="N56" i="77"/>
  <c r="M56" i="77"/>
  <c r="L56" i="77"/>
  <c r="O56" i="77"/>
  <c r="M26" i="77"/>
  <c r="L26" i="77"/>
  <c r="O26" i="77"/>
  <c r="M32" i="77"/>
  <c r="L32" i="77"/>
  <c r="N32" i="77"/>
  <c r="M34" i="77"/>
  <c r="L34" i="77"/>
  <c r="O34" i="77"/>
  <c r="M15" i="77"/>
  <c r="L15" i="77"/>
  <c r="O15" i="77"/>
  <c r="M29" i="77"/>
  <c r="L29" i="77"/>
  <c r="O29" i="77"/>
  <c r="M30" i="77"/>
  <c r="L30" i="77"/>
  <c r="O30" i="77"/>
  <c r="M18" i="77"/>
  <c r="L18" i="77"/>
  <c r="N18" i="77"/>
  <c r="M19" i="77"/>
  <c r="L19" i="77"/>
  <c r="O19" i="77"/>
  <c r="M35" i="77"/>
  <c r="L35" i="77"/>
  <c r="O35" i="77"/>
  <c r="M11" i="77"/>
  <c r="L11" i="77"/>
  <c r="O11" i="77"/>
  <c r="M33" i="77"/>
  <c r="L33" i="77"/>
  <c r="O33" i="77"/>
  <c r="M17" i="77"/>
  <c r="L17" i="77"/>
  <c r="O17" i="77"/>
  <c r="M31" i="77"/>
  <c r="L31" i="77"/>
  <c r="N31" i="77"/>
  <c r="M27" i="77"/>
  <c r="L27" i="77"/>
  <c r="O27" i="77"/>
  <c r="M28" i="77"/>
  <c r="L28" i="77"/>
  <c r="O28" i="77"/>
  <c r="M22" i="77"/>
  <c r="L22" i="77"/>
  <c r="N22" i="77"/>
  <c r="M12" i="77"/>
  <c r="L12" i="77"/>
  <c r="O12" i="77"/>
  <c r="M21" i="77"/>
  <c r="L21" i="77"/>
  <c r="O21" i="77"/>
  <c r="M10" i="77"/>
  <c r="L10" i="77"/>
  <c r="N10" i="77"/>
  <c r="M13" i="77"/>
  <c r="L13" i="77"/>
  <c r="O13" i="77"/>
  <c r="M20" i="77"/>
  <c r="L20" i="77"/>
  <c r="O20" i="77"/>
  <c r="N25" i="77"/>
  <c r="N24" i="77"/>
  <c r="N23" i="77"/>
  <c r="N16" i="77"/>
  <c r="N14" i="77"/>
  <c r="N9" i="77"/>
  <c r="N11" i="77"/>
  <c r="N15" i="77"/>
  <c r="O10" i="77"/>
  <c r="O22" i="77"/>
  <c r="O31" i="77"/>
  <c r="O18" i="77"/>
  <c r="O32" i="77"/>
  <c r="N28" i="77"/>
  <c r="N30" i="77"/>
  <c r="N20" i="77"/>
  <c r="N21" i="77"/>
  <c r="N17" i="77"/>
  <c r="N35" i="77"/>
  <c r="N34" i="77"/>
  <c r="N26" i="77"/>
  <c r="N27" i="77"/>
  <c r="N13" i="77"/>
  <c r="N12" i="77"/>
  <c r="N33" i="77"/>
  <c r="N19" i="77"/>
  <c r="N29" i="77"/>
  <c r="T90" i="88"/>
  <c r="S90" i="88"/>
  <c r="R90" i="88"/>
  <c r="T89" i="88"/>
  <c r="S89" i="88"/>
  <c r="R89" i="88"/>
  <c r="T88" i="88"/>
  <c r="S88" i="88"/>
  <c r="R88" i="88"/>
  <c r="T87" i="88"/>
  <c r="S87" i="88"/>
  <c r="R87" i="88"/>
  <c r="T86" i="88"/>
  <c r="S86" i="88"/>
  <c r="R86" i="88"/>
  <c r="T85" i="88"/>
  <c r="S85" i="88"/>
  <c r="R85" i="88"/>
  <c r="T84" i="88"/>
  <c r="S84" i="88"/>
  <c r="R84" i="88"/>
  <c r="T83" i="88"/>
  <c r="S83" i="88"/>
  <c r="R83" i="88"/>
  <c r="T82" i="88"/>
  <c r="S82" i="88"/>
  <c r="R82" i="88"/>
  <c r="T81" i="88"/>
  <c r="S81" i="88"/>
  <c r="R81" i="88"/>
  <c r="T80" i="88"/>
  <c r="S80" i="88"/>
  <c r="R80" i="88"/>
  <c r="T79" i="88"/>
  <c r="S79" i="88"/>
  <c r="R79" i="88"/>
  <c r="T71" i="88"/>
  <c r="S71" i="88"/>
  <c r="R71" i="88"/>
  <c r="T70" i="88"/>
  <c r="S70" i="88"/>
  <c r="R70" i="88"/>
  <c r="T69" i="88"/>
  <c r="S69" i="88"/>
  <c r="R69" i="88"/>
  <c r="T68" i="88"/>
  <c r="S68" i="88"/>
  <c r="R68" i="88"/>
  <c r="T67" i="88"/>
  <c r="S67" i="88"/>
  <c r="R67" i="88"/>
  <c r="T66" i="88"/>
  <c r="S66" i="88"/>
  <c r="R66" i="88"/>
  <c r="V66" i="88"/>
  <c r="X66" i="88"/>
  <c r="Y66" i="88"/>
  <c r="T65" i="88"/>
  <c r="S65" i="88"/>
  <c r="R65" i="88"/>
  <c r="T64" i="88"/>
  <c r="S64" i="88"/>
  <c r="R64" i="88"/>
  <c r="T63" i="88"/>
  <c r="S63" i="88"/>
  <c r="R63" i="88"/>
  <c r="T62" i="88"/>
  <c r="S62" i="88"/>
  <c r="R62" i="88"/>
  <c r="T61" i="88"/>
  <c r="S61" i="88"/>
  <c r="R61" i="88"/>
  <c r="T60" i="88"/>
  <c r="S60" i="88"/>
  <c r="R60" i="88"/>
  <c r="T59" i="88"/>
  <c r="S59" i="88"/>
  <c r="R59" i="88"/>
  <c r="T58" i="88"/>
  <c r="S58" i="88"/>
  <c r="R58" i="88"/>
  <c r="V58" i="88"/>
  <c r="X58" i="88"/>
  <c r="Y58" i="88"/>
  <c r="T57" i="88"/>
  <c r="S57" i="88"/>
  <c r="R57" i="88"/>
  <c r="T56" i="88"/>
  <c r="S56" i="88"/>
  <c r="R56" i="88"/>
  <c r="T55" i="88"/>
  <c r="S55" i="88"/>
  <c r="R55" i="88"/>
  <c r="T54" i="88"/>
  <c r="S54" i="88"/>
  <c r="R54" i="88"/>
  <c r="T45" i="88"/>
  <c r="S45" i="88"/>
  <c r="R45" i="88"/>
  <c r="T44" i="88"/>
  <c r="S44" i="88"/>
  <c r="R44" i="88"/>
  <c r="T43" i="88"/>
  <c r="S43" i="88"/>
  <c r="R43" i="88"/>
  <c r="T42" i="88"/>
  <c r="S42" i="88"/>
  <c r="R42" i="88"/>
  <c r="T41" i="88"/>
  <c r="S41" i="88"/>
  <c r="R41" i="88"/>
  <c r="T40" i="88"/>
  <c r="S40" i="88"/>
  <c r="R40" i="88"/>
  <c r="T39" i="88"/>
  <c r="S39" i="88"/>
  <c r="R39" i="88"/>
  <c r="T38" i="88"/>
  <c r="S38" i="88"/>
  <c r="R38" i="88"/>
  <c r="T37" i="88"/>
  <c r="S37" i="88"/>
  <c r="R37" i="88"/>
  <c r="T36" i="88"/>
  <c r="S36" i="88"/>
  <c r="R36" i="88"/>
  <c r="T35" i="88"/>
  <c r="S35" i="88"/>
  <c r="R35" i="88"/>
  <c r="T34" i="88"/>
  <c r="S34" i="88"/>
  <c r="R34" i="88"/>
  <c r="V34" i="88"/>
  <c r="X34" i="88"/>
  <c r="Y34" i="88"/>
  <c r="T33" i="88"/>
  <c r="S33" i="88"/>
  <c r="R33" i="88"/>
  <c r="T32" i="88"/>
  <c r="S32" i="88"/>
  <c r="R32" i="88"/>
  <c r="T31" i="88"/>
  <c r="S31" i="88"/>
  <c r="R31" i="88"/>
  <c r="T30" i="88"/>
  <c r="S30" i="88"/>
  <c r="R30" i="88"/>
  <c r="T29" i="88"/>
  <c r="S29" i="88"/>
  <c r="R29" i="88"/>
  <c r="T28" i="88"/>
  <c r="S28" i="88"/>
  <c r="R28" i="88"/>
  <c r="T24" i="88"/>
  <c r="S24" i="88"/>
  <c r="R24" i="88"/>
  <c r="T23" i="88"/>
  <c r="S23" i="88"/>
  <c r="R23" i="88"/>
  <c r="V23" i="88"/>
  <c r="X23" i="88"/>
  <c r="Y23" i="88"/>
  <c r="T22" i="88"/>
  <c r="S22" i="88"/>
  <c r="R22" i="88"/>
  <c r="T21" i="88"/>
  <c r="S21" i="88"/>
  <c r="R21" i="88"/>
  <c r="T20" i="88"/>
  <c r="S20" i="88"/>
  <c r="R20" i="88"/>
  <c r="T19" i="88"/>
  <c r="S19" i="88"/>
  <c r="R19" i="88"/>
  <c r="T18" i="88"/>
  <c r="S18" i="88"/>
  <c r="R18" i="88"/>
  <c r="T17" i="88"/>
  <c r="S17" i="88"/>
  <c r="R17" i="88"/>
  <c r="T16" i="88"/>
  <c r="S16" i="88"/>
  <c r="R16" i="88"/>
  <c r="T15" i="88"/>
  <c r="S15" i="88"/>
  <c r="R15" i="88"/>
  <c r="V15" i="88"/>
  <c r="X15" i="88"/>
  <c r="Y15" i="88"/>
  <c r="T14" i="88"/>
  <c r="S14" i="88"/>
  <c r="R14" i="88"/>
  <c r="T13" i="88"/>
  <c r="S13" i="88"/>
  <c r="R13" i="88"/>
  <c r="T12" i="88"/>
  <c r="S12" i="88"/>
  <c r="R12" i="88"/>
  <c r="T11" i="88"/>
  <c r="S11" i="88"/>
  <c r="R11" i="88"/>
  <c r="T10" i="88"/>
  <c r="S10" i="88"/>
  <c r="R10" i="88"/>
  <c r="T9" i="88"/>
  <c r="S9" i="88"/>
  <c r="R9" i="88"/>
  <c r="T8" i="88"/>
  <c r="S8" i="88"/>
  <c r="R8" i="88"/>
  <c r="V8" i="88"/>
  <c r="X8" i="88"/>
  <c r="Y8" i="88"/>
  <c r="T7" i="88"/>
  <c r="S7" i="88"/>
  <c r="R7" i="88"/>
  <c r="V7" i="88"/>
  <c r="X7" i="88"/>
  <c r="Y7" i="88"/>
  <c r="V12" i="88"/>
  <c r="X12" i="88"/>
  <c r="Y12" i="88"/>
  <c r="V20" i="88"/>
  <c r="X20" i="88"/>
  <c r="Y20" i="88"/>
  <c r="V31" i="88"/>
  <c r="X31" i="88"/>
  <c r="Y31" i="88"/>
  <c r="V39" i="88"/>
  <c r="X39" i="88"/>
  <c r="Y39" i="88"/>
  <c r="V55" i="88"/>
  <c r="X55" i="88"/>
  <c r="Y55" i="88"/>
  <c r="V63" i="88"/>
  <c r="X63" i="88"/>
  <c r="Y63" i="88"/>
  <c r="V71" i="88"/>
  <c r="X71" i="88"/>
  <c r="Y71" i="88"/>
  <c r="U86" i="88"/>
  <c r="X86" i="88"/>
  <c r="Y86" i="88"/>
  <c r="V16" i="88"/>
  <c r="X16" i="88"/>
  <c r="Y16" i="88"/>
  <c r="V24" i="88"/>
  <c r="X24" i="88"/>
  <c r="Y24" i="88"/>
  <c r="V35" i="88"/>
  <c r="X35" i="88"/>
  <c r="Y35" i="88"/>
  <c r="V43" i="88"/>
  <c r="X43" i="88"/>
  <c r="Y43" i="88"/>
  <c r="V59" i="88"/>
  <c r="X59" i="88"/>
  <c r="Y59" i="88"/>
  <c r="V67" i="88"/>
  <c r="X67" i="88"/>
  <c r="Y67" i="88"/>
  <c r="U82" i="88"/>
  <c r="X82" i="88"/>
  <c r="Y82" i="88"/>
  <c r="U81" i="88"/>
  <c r="X81" i="88"/>
  <c r="Y81" i="88"/>
  <c r="V11" i="88"/>
  <c r="X11" i="88"/>
  <c r="Y11" i="88"/>
  <c r="V30" i="88"/>
  <c r="X30" i="88"/>
  <c r="Y30" i="88"/>
  <c r="V38" i="88"/>
  <c r="X38" i="88"/>
  <c r="Y38" i="88"/>
  <c r="V54" i="88"/>
  <c r="X54" i="88"/>
  <c r="Y54" i="88"/>
  <c r="U85" i="88"/>
  <c r="X85" i="88"/>
  <c r="Y85" i="88"/>
  <c r="V9" i="88"/>
  <c r="X9" i="88"/>
  <c r="Y9" i="88"/>
  <c r="V13" i="88"/>
  <c r="X13" i="88"/>
  <c r="Y13" i="88"/>
  <c r="V17" i="88"/>
  <c r="X17" i="88"/>
  <c r="Y17" i="88"/>
  <c r="V21" i="88"/>
  <c r="X21" i="88"/>
  <c r="Y21" i="88"/>
  <c r="V32" i="88"/>
  <c r="X32" i="88"/>
  <c r="Y32" i="88"/>
  <c r="V36" i="88"/>
  <c r="X36" i="88"/>
  <c r="Y36" i="88"/>
  <c r="V40" i="88"/>
  <c r="X40" i="88"/>
  <c r="Y40" i="88"/>
  <c r="V44" i="88"/>
  <c r="X44" i="88"/>
  <c r="Y44" i="88"/>
  <c r="V60" i="88"/>
  <c r="X60" i="88"/>
  <c r="Y60" i="88"/>
  <c r="V64" i="88"/>
  <c r="X64" i="88"/>
  <c r="Y64" i="88"/>
  <c r="V68" i="88"/>
  <c r="X68" i="88"/>
  <c r="Y68" i="88"/>
  <c r="U79" i="88"/>
  <c r="X79" i="88"/>
  <c r="Y79" i="88"/>
  <c r="U87" i="88"/>
  <c r="X87" i="88"/>
  <c r="Y87" i="88"/>
  <c r="V18" i="88"/>
  <c r="X18" i="88"/>
  <c r="Y18" i="88"/>
  <c r="V41" i="88"/>
  <c r="X41" i="88"/>
  <c r="Y41" i="88"/>
  <c r="V29" i="88"/>
  <c r="X29" i="88"/>
  <c r="Y29" i="88"/>
  <c r="V37" i="88"/>
  <c r="X37" i="88"/>
  <c r="Y37" i="88"/>
  <c r="V22" i="88"/>
  <c r="X22" i="88"/>
  <c r="Y22" i="88"/>
  <c r="U80" i="88"/>
  <c r="X80" i="88"/>
  <c r="Y80" i="88"/>
  <c r="V10" i="88"/>
  <c r="X10" i="88"/>
  <c r="Y10" i="88"/>
  <c r="V62" i="88"/>
  <c r="X62" i="88"/>
  <c r="Y62" i="88"/>
  <c r="U89" i="88"/>
  <c r="X89" i="88"/>
  <c r="Y89" i="88"/>
  <c r="U84" i="88"/>
  <c r="X84" i="88"/>
  <c r="Y84" i="88"/>
  <c r="U88" i="88"/>
  <c r="X88" i="88"/>
  <c r="Y88" i="88"/>
  <c r="V28" i="88"/>
  <c r="X28" i="88"/>
  <c r="Y28" i="88"/>
  <c r="V56" i="88"/>
  <c r="X56" i="88"/>
  <c r="Y56" i="88"/>
  <c r="U83" i="88"/>
  <c r="X83" i="88"/>
  <c r="Y83" i="88"/>
  <c r="V14" i="88"/>
  <c r="X14" i="88"/>
  <c r="Y14" i="88"/>
  <c r="V65" i="88"/>
  <c r="X65" i="88"/>
  <c r="Y65" i="88"/>
  <c r="V45" i="88"/>
  <c r="X45" i="88"/>
  <c r="Y45" i="88"/>
  <c r="V33" i="88"/>
  <c r="X33" i="88"/>
  <c r="Y33" i="88"/>
  <c r="V69" i="88"/>
  <c r="X69" i="88"/>
  <c r="Y69" i="88"/>
  <c r="U90" i="88"/>
  <c r="X90" i="88"/>
  <c r="Y90" i="88"/>
  <c r="V57" i="88"/>
  <c r="X57" i="88"/>
  <c r="Y57" i="88"/>
  <c r="V61" i="88"/>
  <c r="X61" i="88"/>
  <c r="Y61" i="88"/>
  <c r="V42" i="88"/>
  <c r="X42" i="88"/>
  <c r="Y42" i="88"/>
  <c r="V70" i="88"/>
  <c r="X70" i="88"/>
  <c r="Y70" i="88"/>
  <c r="V19" i="88"/>
  <c r="X19" i="88"/>
  <c r="Y19" i="88"/>
  <c r="N54" i="76"/>
  <c r="M54" i="76"/>
  <c r="L54" i="76"/>
  <c r="O54" i="76"/>
  <c r="N53" i="76"/>
  <c r="M53" i="76"/>
  <c r="L53" i="76"/>
  <c r="O53" i="76"/>
  <c r="N52" i="76"/>
  <c r="M52" i="76"/>
  <c r="L52" i="76"/>
  <c r="O52" i="76"/>
  <c r="N51" i="76"/>
  <c r="M51" i="76"/>
  <c r="L51" i="76"/>
  <c r="O51" i="76"/>
  <c r="N50" i="76"/>
  <c r="M50" i="76"/>
  <c r="L50" i="76"/>
  <c r="O50" i="76"/>
  <c r="N49" i="76"/>
  <c r="M49" i="76"/>
  <c r="L49" i="76"/>
  <c r="O49" i="76"/>
  <c r="N48" i="76"/>
  <c r="M48" i="76"/>
  <c r="L48" i="76"/>
  <c r="O48" i="76"/>
  <c r="N47" i="76"/>
  <c r="M47" i="76"/>
  <c r="L47" i="76"/>
  <c r="O47" i="76"/>
  <c r="N46" i="76"/>
  <c r="M46" i="76"/>
  <c r="L46" i="76"/>
  <c r="O46" i="76"/>
  <c r="N45" i="76"/>
  <c r="M45" i="76"/>
  <c r="L45" i="76"/>
  <c r="O45" i="76"/>
  <c r="N44" i="76"/>
  <c r="M44" i="76"/>
  <c r="L44" i="76"/>
  <c r="O44" i="76"/>
  <c r="N43" i="76"/>
  <c r="M43" i="76"/>
  <c r="L43" i="76"/>
  <c r="O43" i="76"/>
  <c r="N42" i="76"/>
  <c r="M42" i="76"/>
  <c r="L42" i="76"/>
  <c r="O42" i="76"/>
  <c r="N41" i="76"/>
  <c r="M41" i="76"/>
  <c r="L41" i="76"/>
  <c r="O41" i="76"/>
  <c r="N40" i="76"/>
  <c r="M40" i="76"/>
  <c r="L40" i="76"/>
  <c r="O40" i="76"/>
  <c r="M31" i="76"/>
  <c r="L31" i="76"/>
  <c r="O31" i="76"/>
  <c r="M30" i="76"/>
  <c r="L30" i="76"/>
  <c r="N30" i="76"/>
  <c r="M29" i="76"/>
  <c r="L29" i="76"/>
  <c r="N29" i="76"/>
  <c r="M28" i="76"/>
  <c r="L28" i="76"/>
  <c r="O28" i="76"/>
  <c r="M27" i="76"/>
  <c r="L27" i="76"/>
  <c r="N27" i="76"/>
  <c r="M26" i="76"/>
  <c r="L26" i="76"/>
  <c r="O26" i="76"/>
  <c r="M25" i="76"/>
  <c r="L25" i="76"/>
  <c r="O25" i="76"/>
  <c r="M24" i="76"/>
  <c r="L24" i="76"/>
  <c r="N24" i="76"/>
  <c r="M23" i="76"/>
  <c r="L23" i="76"/>
  <c r="N23" i="76"/>
  <c r="M22" i="76"/>
  <c r="L22" i="76"/>
  <c r="O22" i="76"/>
  <c r="M21" i="76"/>
  <c r="L21" i="76"/>
  <c r="N21" i="76"/>
  <c r="M20" i="76"/>
  <c r="L20" i="76"/>
  <c r="O20" i="76"/>
  <c r="M19" i="76"/>
  <c r="L19" i="76"/>
  <c r="O19" i="76"/>
  <c r="M18" i="76"/>
  <c r="L18" i="76"/>
  <c r="N18" i="76"/>
  <c r="M17" i="76"/>
  <c r="L17" i="76"/>
  <c r="N17" i="76"/>
  <c r="M16" i="76"/>
  <c r="L16" i="76"/>
  <c r="O16" i="76"/>
  <c r="M15" i="76"/>
  <c r="L15" i="76"/>
  <c r="N15" i="76"/>
  <c r="M14" i="76"/>
  <c r="L14" i="76"/>
  <c r="O14" i="76"/>
  <c r="M13" i="76"/>
  <c r="L13" i="76"/>
  <c r="O13" i="76"/>
  <c r="M12" i="76"/>
  <c r="L12" i="76"/>
  <c r="N12" i="76"/>
  <c r="M11" i="76"/>
  <c r="L11" i="76"/>
  <c r="O11" i="76"/>
  <c r="M10" i="76"/>
  <c r="L10" i="76"/>
  <c r="O10" i="76"/>
  <c r="M9" i="76"/>
  <c r="L9" i="76"/>
  <c r="O9" i="76"/>
  <c r="N14" i="76"/>
  <c r="N26" i="76"/>
  <c r="O23" i="76"/>
  <c r="N11" i="76"/>
  <c r="O29" i="76"/>
  <c r="N20" i="76"/>
  <c r="O12" i="76"/>
  <c r="O15" i="76"/>
  <c r="O18" i="76"/>
  <c r="O21" i="76"/>
  <c r="O24" i="76"/>
  <c r="O27" i="76"/>
  <c r="O30" i="76"/>
  <c r="O17" i="76"/>
  <c r="N9" i="76"/>
  <c r="N16" i="76"/>
  <c r="N31" i="76"/>
  <c r="N10" i="76"/>
  <c r="N13" i="76"/>
  <c r="N19" i="76"/>
  <c r="N22" i="76"/>
  <c r="N25" i="76"/>
  <c r="N28" i="76"/>
  <c r="L11" i="75"/>
  <c r="O11" i="75"/>
  <c r="M14" i="75"/>
  <c r="L14" i="75"/>
  <c r="O14" i="75"/>
  <c r="M13" i="75"/>
  <c r="L13" i="75"/>
  <c r="O13" i="75"/>
  <c r="M11" i="75"/>
  <c r="M10" i="75"/>
  <c r="L10" i="75"/>
  <c r="O10" i="75"/>
  <c r="M12" i="75"/>
  <c r="L12" i="75"/>
  <c r="O12" i="75"/>
  <c r="L18" i="75"/>
  <c r="N18" i="75"/>
  <c r="M18" i="75"/>
  <c r="N56" i="75"/>
  <c r="M56" i="75"/>
  <c r="L56" i="75"/>
  <c r="O56" i="75"/>
  <c r="N55" i="75"/>
  <c r="M55" i="75"/>
  <c r="L55" i="75"/>
  <c r="O55" i="75"/>
  <c r="N53" i="75"/>
  <c r="M53" i="75"/>
  <c r="L53" i="75"/>
  <c r="O53" i="75"/>
  <c r="N54" i="75"/>
  <c r="M54" i="75"/>
  <c r="L54" i="75"/>
  <c r="O54" i="75"/>
  <c r="N51" i="75"/>
  <c r="M51" i="75"/>
  <c r="L51" i="75"/>
  <c r="O51" i="75"/>
  <c r="N50" i="75"/>
  <c r="M50" i="75"/>
  <c r="L50" i="75"/>
  <c r="O50" i="75"/>
  <c r="N46" i="75"/>
  <c r="M46" i="75"/>
  <c r="L46" i="75"/>
  <c r="O46" i="75"/>
  <c r="N49" i="75"/>
  <c r="M49" i="75"/>
  <c r="L49" i="75"/>
  <c r="O49" i="75"/>
  <c r="N52" i="75"/>
  <c r="M52" i="75"/>
  <c r="L52" i="75"/>
  <c r="O52" i="75"/>
  <c r="N48" i="75"/>
  <c r="M48" i="75"/>
  <c r="L48" i="75"/>
  <c r="O48" i="75"/>
  <c r="N45" i="75"/>
  <c r="M45" i="75"/>
  <c r="L45" i="75"/>
  <c r="O45" i="75"/>
  <c r="N47" i="75"/>
  <c r="M47" i="75"/>
  <c r="L47" i="75"/>
  <c r="O47" i="75"/>
  <c r="N44" i="75"/>
  <c r="M44" i="75"/>
  <c r="L44" i="75"/>
  <c r="O44" i="75"/>
  <c r="N42" i="75"/>
  <c r="M42" i="75"/>
  <c r="L42" i="75"/>
  <c r="O42" i="75"/>
  <c r="N41" i="75"/>
  <c r="M41" i="75"/>
  <c r="L41" i="75"/>
  <c r="O41" i="75"/>
  <c r="N43" i="75"/>
  <c r="M43" i="75"/>
  <c r="L43" i="75"/>
  <c r="O43" i="75"/>
  <c r="N40" i="75"/>
  <c r="M40" i="75"/>
  <c r="L40" i="75"/>
  <c r="O40" i="75"/>
  <c r="M31" i="75"/>
  <c r="L31" i="75"/>
  <c r="O31" i="75"/>
  <c r="M24" i="75"/>
  <c r="L24" i="75"/>
  <c r="O24" i="75"/>
  <c r="M17" i="75"/>
  <c r="L17" i="75"/>
  <c r="O17" i="75"/>
  <c r="M26" i="75"/>
  <c r="L26" i="75"/>
  <c r="O26" i="75"/>
  <c r="M21" i="75"/>
  <c r="L21" i="75"/>
  <c r="O21" i="75"/>
  <c r="M23" i="75"/>
  <c r="L23" i="75"/>
  <c r="O23" i="75"/>
  <c r="M22" i="75"/>
  <c r="L22" i="75"/>
  <c r="O22" i="75"/>
  <c r="M20" i="75"/>
  <c r="L20" i="75"/>
  <c r="O20" i="75"/>
  <c r="M25" i="75"/>
  <c r="L25" i="75"/>
  <c r="O25" i="75"/>
  <c r="M27" i="75"/>
  <c r="L27" i="75"/>
  <c r="O27" i="75"/>
  <c r="M16" i="75"/>
  <c r="L16" i="75"/>
  <c r="O16" i="75"/>
  <c r="M30" i="75"/>
  <c r="L30" i="75"/>
  <c r="O30" i="75"/>
  <c r="M19" i="75"/>
  <c r="L19" i="75"/>
  <c r="O19" i="75"/>
  <c r="M29" i="75"/>
  <c r="L29" i="75"/>
  <c r="O29" i="75"/>
  <c r="M15" i="75"/>
  <c r="L15" i="75"/>
  <c r="O15" i="75"/>
  <c r="M28" i="75"/>
  <c r="L28" i="75"/>
  <c r="O28" i="75"/>
  <c r="M9" i="75"/>
  <c r="L9" i="75"/>
  <c r="O9" i="75"/>
  <c r="O18" i="75"/>
  <c r="N14" i="75"/>
  <c r="N13" i="75"/>
  <c r="N11" i="75"/>
  <c r="N10" i="75"/>
  <c r="N12" i="75"/>
  <c r="N15" i="75"/>
  <c r="N22" i="75"/>
  <c r="N9" i="75"/>
  <c r="N30" i="75"/>
  <c r="N26" i="75"/>
  <c r="N16" i="75"/>
  <c r="N25" i="75"/>
  <c r="N23" i="75"/>
  <c r="N29" i="75"/>
  <c r="N17" i="75"/>
  <c r="N28" i="75"/>
  <c r="N20" i="75"/>
  <c r="N31" i="75"/>
  <c r="N19" i="75"/>
  <c r="N27" i="75"/>
  <c r="N21" i="75"/>
  <c r="N24" i="75"/>
  <c r="N59" i="74"/>
  <c r="M59" i="74"/>
  <c r="L59" i="74"/>
  <c r="O59" i="74"/>
  <c r="N50" i="74"/>
  <c r="M50" i="74"/>
  <c r="L50" i="74"/>
  <c r="O50" i="74"/>
  <c r="N49" i="74"/>
  <c r="M49" i="74"/>
  <c r="L49" i="74"/>
  <c r="O49" i="74"/>
  <c r="N48" i="74"/>
  <c r="M48" i="74"/>
  <c r="L48" i="74"/>
  <c r="O48" i="74"/>
  <c r="N47" i="74"/>
  <c r="M47" i="74"/>
  <c r="L47" i="74"/>
  <c r="O47" i="74"/>
  <c r="N46" i="74"/>
  <c r="M46" i="74"/>
  <c r="L46" i="74"/>
  <c r="O46" i="74"/>
  <c r="N45" i="74"/>
  <c r="M45" i="74"/>
  <c r="L45" i="74"/>
  <c r="O45" i="74"/>
  <c r="N44" i="74"/>
  <c r="M44" i="74"/>
  <c r="L44" i="74"/>
  <c r="O44" i="74"/>
  <c r="N43" i="74"/>
  <c r="M43" i="74"/>
  <c r="L43" i="74"/>
  <c r="O43" i="74"/>
  <c r="N42" i="74"/>
  <c r="M42" i="74"/>
  <c r="L42" i="74"/>
  <c r="O42" i="74"/>
  <c r="M28" i="74"/>
  <c r="L28" i="74"/>
  <c r="O28" i="74"/>
  <c r="M27" i="74"/>
  <c r="L27" i="74"/>
  <c r="O27" i="74"/>
  <c r="M26" i="74"/>
  <c r="L26" i="74"/>
  <c r="O26" i="74"/>
  <c r="M30" i="74"/>
  <c r="L30" i="74"/>
  <c r="O30" i="74"/>
  <c r="M29" i="74"/>
  <c r="L29" i="74"/>
  <c r="O29" i="74"/>
  <c r="N30" i="74"/>
  <c r="N26" i="74"/>
  <c r="N27" i="74"/>
  <c r="N28" i="74"/>
  <c r="N29" i="74"/>
  <c r="U68" i="91"/>
  <c r="T68" i="91"/>
  <c r="S68" i="91"/>
  <c r="U67" i="91"/>
  <c r="T67" i="91"/>
  <c r="S67" i="91"/>
  <c r="W67" i="91"/>
  <c r="Y67" i="91"/>
  <c r="Z67" i="91"/>
  <c r="U66" i="91"/>
  <c r="T66" i="91"/>
  <c r="S66" i="91"/>
  <c r="U65" i="91"/>
  <c r="T65" i="91"/>
  <c r="S65" i="91"/>
  <c r="U64" i="91"/>
  <c r="T64" i="91"/>
  <c r="S64" i="91"/>
  <c r="U63" i="91"/>
  <c r="T63" i="91"/>
  <c r="S63" i="91"/>
  <c r="U62" i="91"/>
  <c r="T62" i="91"/>
  <c r="S62" i="91"/>
  <c r="U61" i="91"/>
  <c r="T61" i="91"/>
  <c r="S61" i="91"/>
  <c r="U60" i="91"/>
  <c r="T60" i="91"/>
  <c r="S60" i="91"/>
  <c r="U59" i="91"/>
  <c r="T59" i="91"/>
  <c r="S59" i="91"/>
  <c r="W59" i="91"/>
  <c r="Y59" i="91"/>
  <c r="Z59" i="91"/>
  <c r="U58" i="91"/>
  <c r="T58" i="91"/>
  <c r="S58" i="91"/>
  <c r="U57" i="91"/>
  <c r="T57" i="91"/>
  <c r="S57" i="91"/>
  <c r="U56" i="91"/>
  <c r="T56" i="91"/>
  <c r="S56" i="91"/>
  <c r="U55" i="91"/>
  <c r="T55" i="91"/>
  <c r="S55" i="91"/>
  <c r="U54" i="91"/>
  <c r="T54" i="91"/>
  <c r="S54" i="91"/>
  <c r="U53" i="91"/>
  <c r="T53" i="91"/>
  <c r="S53" i="91"/>
  <c r="U52" i="91"/>
  <c r="T52" i="91"/>
  <c r="S52" i="91"/>
  <c r="U51" i="91"/>
  <c r="T51" i="91"/>
  <c r="S51" i="91"/>
  <c r="T81" i="90"/>
  <c r="S81" i="90"/>
  <c r="R81" i="90"/>
  <c r="T80" i="90"/>
  <c r="S80" i="90"/>
  <c r="R80" i="90"/>
  <c r="T79" i="90"/>
  <c r="S79" i="90"/>
  <c r="R79" i="90"/>
  <c r="T78" i="90"/>
  <c r="S78" i="90"/>
  <c r="R78" i="90"/>
  <c r="T77" i="90"/>
  <c r="S77" i="90"/>
  <c r="R77" i="90"/>
  <c r="T76" i="90"/>
  <c r="S76" i="90"/>
  <c r="R76" i="90"/>
  <c r="T75" i="90"/>
  <c r="S75" i="90"/>
  <c r="R75" i="90"/>
  <c r="T74" i="90"/>
  <c r="S74" i="90"/>
  <c r="R74" i="90"/>
  <c r="T73" i="90"/>
  <c r="S73" i="90"/>
  <c r="R73" i="90"/>
  <c r="T72" i="90"/>
  <c r="S72" i="90"/>
  <c r="R72" i="90"/>
  <c r="T71" i="90"/>
  <c r="S71" i="90"/>
  <c r="R71" i="90"/>
  <c r="T70" i="90"/>
  <c r="S70" i="90"/>
  <c r="R70" i="90"/>
  <c r="T63" i="90"/>
  <c r="S63" i="90"/>
  <c r="R63" i="90"/>
  <c r="T62" i="90"/>
  <c r="S62" i="90"/>
  <c r="R62" i="90"/>
  <c r="T61" i="90"/>
  <c r="S61" i="90"/>
  <c r="R61" i="90"/>
  <c r="T60" i="90"/>
  <c r="S60" i="90"/>
  <c r="R60" i="90"/>
  <c r="T59" i="90"/>
  <c r="S59" i="90"/>
  <c r="R59" i="90"/>
  <c r="T58" i="90"/>
  <c r="S58" i="90"/>
  <c r="R58" i="90"/>
  <c r="T57" i="90"/>
  <c r="S57" i="90"/>
  <c r="R57" i="90"/>
  <c r="T56" i="90"/>
  <c r="S56" i="90"/>
  <c r="R56" i="90"/>
  <c r="T55" i="90"/>
  <c r="S55" i="90"/>
  <c r="R55" i="90"/>
  <c r="T54" i="90"/>
  <c r="S54" i="90"/>
  <c r="R54" i="90"/>
  <c r="T53" i="90"/>
  <c r="S53" i="90"/>
  <c r="R53" i="90"/>
  <c r="T52" i="90"/>
  <c r="S52" i="90"/>
  <c r="R52" i="90"/>
  <c r="T51" i="90"/>
  <c r="S51" i="90"/>
  <c r="R51" i="90"/>
  <c r="T50" i="90"/>
  <c r="S50" i="90"/>
  <c r="R50" i="90"/>
  <c r="T49" i="90"/>
  <c r="S49" i="90"/>
  <c r="R49" i="90"/>
  <c r="T48" i="90"/>
  <c r="S48" i="90"/>
  <c r="R48" i="90"/>
  <c r="T47" i="90"/>
  <c r="S47" i="90"/>
  <c r="R47" i="90"/>
  <c r="T46" i="90"/>
  <c r="S46" i="90"/>
  <c r="R46" i="90"/>
  <c r="U89" i="89"/>
  <c r="T89" i="89"/>
  <c r="S89" i="89"/>
  <c r="U88" i="89"/>
  <c r="T88" i="89"/>
  <c r="S88" i="89"/>
  <c r="U87" i="89"/>
  <c r="T87" i="89"/>
  <c r="S87" i="89"/>
  <c r="U86" i="89"/>
  <c r="T86" i="89"/>
  <c r="S86" i="89"/>
  <c r="U85" i="89"/>
  <c r="T85" i="89"/>
  <c r="S85" i="89"/>
  <c r="U84" i="89"/>
  <c r="T84" i="89"/>
  <c r="S84" i="89"/>
  <c r="T83" i="89"/>
  <c r="S83" i="89"/>
  <c r="U82" i="89"/>
  <c r="T82" i="89"/>
  <c r="S82" i="89"/>
  <c r="U81" i="89"/>
  <c r="T81" i="89"/>
  <c r="S81" i="89"/>
  <c r="U80" i="89"/>
  <c r="T80" i="89"/>
  <c r="S80" i="89"/>
  <c r="U79" i="89"/>
  <c r="T79" i="89"/>
  <c r="S79" i="89"/>
  <c r="U78" i="89"/>
  <c r="T78" i="89"/>
  <c r="S78" i="89"/>
  <c r="U24" i="89"/>
  <c r="T24" i="89"/>
  <c r="S24" i="89"/>
  <c r="U23" i="89"/>
  <c r="T23" i="89"/>
  <c r="S23" i="89"/>
  <c r="U22" i="89"/>
  <c r="T22" i="89"/>
  <c r="S22" i="89"/>
  <c r="U21" i="89"/>
  <c r="T21" i="89"/>
  <c r="S21" i="89"/>
  <c r="U20" i="89"/>
  <c r="T20" i="89"/>
  <c r="S20" i="89"/>
  <c r="U19" i="89"/>
  <c r="T19" i="89"/>
  <c r="S19" i="89"/>
  <c r="U18" i="89"/>
  <c r="T18" i="89"/>
  <c r="S18" i="89"/>
  <c r="U17" i="89"/>
  <c r="T17" i="89"/>
  <c r="S17" i="89"/>
  <c r="U16" i="89"/>
  <c r="T16" i="89"/>
  <c r="S16" i="89"/>
  <c r="U15" i="89"/>
  <c r="T15" i="89"/>
  <c r="S15" i="89"/>
  <c r="U14" i="89"/>
  <c r="T14" i="89"/>
  <c r="S14" i="89"/>
  <c r="U13" i="89"/>
  <c r="T13" i="89"/>
  <c r="S13" i="89"/>
  <c r="U12" i="89"/>
  <c r="T12" i="89"/>
  <c r="S12" i="89"/>
  <c r="U11" i="89"/>
  <c r="T11" i="89"/>
  <c r="S11" i="89"/>
  <c r="U10" i="89"/>
  <c r="T10" i="89"/>
  <c r="S10" i="89"/>
  <c r="U9" i="89"/>
  <c r="T9" i="89"/>
  <c r="S9" i="89"/>
  <c r="U8" i="89"/>
  <c r="T8" i="89"/>
  <c r="S8" i="89"/>
  <c r="U7" i="89"/>
  <c r="T7" i="89"/>
  <c r="S7" i="89"/>
  <c r="W54" i="91"/>
  <c r="Y54" i="91"/>
  <c r="Z54" i="91"/>
  <c r="W62" i="91"/>
  <c r="Y62" i="91"/>
  <c r="Z62" i="91"/>
  <c r="V78" i="89"/>
  <c r="Y78" i="89"/>
  <c r="W19" i="89"/>
  <c r="Y19" i="89"/>
  <c r="Z19" i="89"/>
  <c r="V82" i="89"/>
  <c r="Y82" i="89"/>
  <c r="W7" i="89"/>
  <c r="Y7" i="89"/>
  <c r="Z7" i="89"/>
  <c r="W55" i="91"/>
  <c r="Y55" i="91"/>
  <c r="Z55" i="91"/>
  <c r="W63" i="91"/>
  <c r="Y63" i="91"/>
  <c r="Z63" i="91"/>
  <c r="V84" i="89"/>
  <c r="Y84" i="89"/>
  <c r="Z84" i="89"/>
  <c r="V88" i="89"/>
  <c r="Y88" i="89"/>
  <c r="Z88" i="89"/>
  <c r="W15" i="89"/>
  <c r="Y15" i="89"/>
  <c r="Z15" i="89"/>
  <c r="V80" i="89"/>
  <c r="Y80" i="89"/>
  <c r="Z80" i="89"/>
  <c r="U78" i="90"/>
  <c r="X78" i="90"/>
  <c r="Y78" i="90"/>
  <c r="W8" i="89"/>
  <c r="Y8" i="89"/>
  <c r="Z8" i="89"/>
  <c r="V81" i="89"/>
  <c r="Y81" i="89"/>
  <c r="V85" i="89"/>
  <c r="Y85" i="89"/>
  <c r="Z85" i="89"/>
  <c r="V89" i="89"/>
  <c r="Y89" i="89"/>
  <c r="V11" i="90"/>
  <c r="X11" i="90"/>
  <c r="Y11" i="90"/>
  <c r="V51" i="90"/>
  <c r="X51" i="90"/>
  <c r="Y51" i="90"/>
  <c r="V86" i="89"/>
  <c r="Y86" i="89"/>
  <c r="Z86" i="89"/>
  <c r="V48" i="90"/>
  <c r="X48" i="90"/>
  <c r="Y48" i="90"/>
  <c r="V56" i="90"/>
  <c r="X56" i="90"/>
  <c r="Y56" i="90"/>
  <c r="V60" i="90"/>
  <c r="X60" i="90"/>
  <c r="Y60" i="90"/>
  <c r="W14" i="89"/>
  <c r="Y14" i="89"/>
  <c r="Z14" i="89"/>
  <c r="V79" i="89"/>
  <c r="Y79" i="89"/>
  <c r="Z79" i="89"/>
  <c r="V83" i="89"/>
  <c r="Y83" i="89"/>
  <c r="Z83" i="89"/>
  <c r="V87" i="89"/>
  <c r="Y87" i="89"/>
  <c r="Z87" i="89"/>
  <c r="V8" i="90"/>
  <c r="X8" i="90"/>
  <c r="Y8" i="90"/>
  <c r="V14" i="90"/>
  <c r="X14" i="90"/>
  <c r="Y14" i="90"/>
  <c r="V53" i="90"/>
  <c r="X53" i="90"/>
  <c r="Y53" i="90"/>
  <c r="V61" i="90"/>
  <c r="X61" i="90"/>
  <c r="Y61" i="90"/>
  <c r="U74" i="90"/>
  <c r="X74" i="90"/>
  <c r="Y74" i="90"/>
  <c r="W10" i="89"/>
  <c r="Y10" i="89"/>
  <c r="Z10" i="89"/>
  <c r="W22" i="89"/>
  <c r="Y22" i="89"/>
  <c r="Z22" i="89"/>
  <c r="W16" i="89"/>
  <c r="Y16" i="89"/>
  <c r="Z16" i="89"/>
  <c r="Z78" i="89"/>
  <c r="W17" i="89"/>
  <c r="Y17" i="89"/>
  <c r="Z17" i="89"/>
  <c r="W23" i="89"/>
  <c r="Y23" i="89"/>
  <c r="Z23" i="89"/>
  <c r="V46" i="90"/>
  <c r="X46" i="90"/>
  <c r="Y46" i="90"/>
  <c r="U70" i="90"/>
  <c r="X70" i="90"/>
  <c r="Y70" i="90"/>
  <c r="W56" i="91"/>
  <c r="Y56" i="91"/>
  <c r="Z56" i="91"/>
  <c r="V54" i="90"/>
  <c r="X54" i="90"/>
  <c r="Y54" i="90"/>
  <c r="V15" i="90"/>
  <c r="X15" i="90"/>
  <c r="Y15" i="90"/>
  <c r="W11" i="89"/>
  <c r="Y11" i="89"/>
  <c r="Z11" i="89"/>
  <c r="W24" i="89"/>
  <c r="Y24" i="89"/>
  <c r="Z24" i="89"/>
  <c r="V62" i="90"/>
  <c r="X62" i="90"/>
  <c r="Y62" i="90"/>
  <c r="W18" i="89"/>
  <c r="Y18" i="89"/>
  <c r="Z18" i="89"/>
  <c r="V52" i="90"/>
  <c r="X52" i="90"/>
  <c r="Y52" i="90"/>
  <c r="W64" i="91"/>
  <c r="Y64" i="91"/>
  <c r="Z64" i="91"/>
  <c r="V59" i="90"/>
  <c r="X59" i="90"/>
  <c r="Y59" i="90"/>
  <c r="W51" i="91"/>
  <c r="Y51" i="91"/>
  <c r="Z51" i="91"/>
  <c r="V9" i="90"/>
  <c r="X9" i="90"/>
  <c r="Y9" i="90"/>
  <c r="V47" i="90"/>
  <c r="X47" i="90"/>
  <c r="Y47" i="90"/>
  <c r="V55" i="90"/>
  <c r="X55" i="90"/>
  <c r="Y55" i="90"/>
  <c r="V63" i="90"/>
  <c r="X63" i="90"/>
  <c r="Y63" i="90"/>
  <c r="W58" i="91"/>
  <c r="Y58" i="91"/>
  <c r="Z58" i="91"/>
  <c r="W66" i="91"/>
  <c r="Y66" i="91"/>
  <c r="Z66" i="91"/>
  <c r="W13" i="89"/>
  <c r="Y13" i="89"/>
  <c r="Z13" i="89"/>
  <c r="W20" i="89"/>
  <c r="Y20" i="89"/>
  <c r="Z20" i="89"/>
  <c r="Z82" i="89"/>
  <c r="V7" i="90"/>
  <c r="X7" i="90"/>
  <c r="Y7" i="90"/>
  <c r="V13" i="90"/>
  <c r="X13" i="90"/>
  <c r="Y13" i="90"/>
  <c r="W53" i="91"/>
  <c r="Y53" i="91"/>
  <c r="Z53" i="91"/>
  <c r="W61" i="91"/>
  <c r="Y61" i="91"/>
  <c r="Z61" i="91"/>
  <c r="V58" i="90"/>
  <c r="X58" i="90"/>
  <c r="Y58" i="90"/>
  <c r="V12" i="90"/>
  <c r="X12" i="90"/>
  <c r="Y12" i="90"/>
  <c r="U72" i="90"/>
  <c r="X72" i="90"/>
  <c r="Y72" i="90"/>
  <c r="U76" i="90"/>
  <c r="X76" i="90"/>
  <c r="Y76" i="90"/>
  <c r="U80" i="90"/>
  <c r="X80" i="90"/>
  <c r="Y80" i="90"/>
  <c r="W9" i="89"/>
  <c r="Y9" i="89"/>
  <c r="Z9" i="89"/>
  <c r="W12" i="89"/>
  <c r="Y12" i="89"/>
  <c r="Z12" i="89"/>
  <c r="W21" i="89"/>
  <c r="Y21" i="89"/>
  <c r="Z21" i="89"/>
  <c r="Z81" i="89"/>
  <c r="Z89" i="89"/>
  <c r="V10" i="90"/>
  <c r="X10" i="90"/>
  <c r="Y10" i="90"/>
  <c r="W57" i="91"/>
  <c r="Y57" i="91"/>
  <c r="Z57" i="91"/>
  <c r="W65" i="91"/>
  <c r="Y65" i="91"/>
  <c r="Z65" i="91"/>
  <c r="V50" i="90"/>
  <c r="X50" i="90"/>
  <c r="Y50" i="90"/>
  <c r="V49" i="90"/>
  <c r="X49" i="90"/>
  <c r="Y49" i="90"/>
  <c r="V57" i="90"/>
  <c r="X57" i="90"/>
  <c r="Y57" i="90"/>
  <c r="U71" i="90"/>
  <c r="X71" i="90"/>
  <c r="Y71" i="90"/>
  <c r="U73" i="90"/>
  <c r="X73" i="90"/>
  <c r="Y73" i="90"/>
  <c r="U75" i="90"/>
  <c r="X75" i="90"/>
  <c r="Y75" i="90"/>
  <c r="U77" i="90"/>
  <c r="X77" i="90"/>
  <c r="Y77" i="90"/>
  <c r="U79" i="90"/>
  <c r="X79" i="90"/>
  <c r="Y79" i="90"/>
  <c r="U81" i="90"/>
  <c r="X81" i="90"/>
  <c r="Y81" i="90"/>
  <c r="W52" i="91"/>
  <c r="Y52" i="91"/>
  <c r="Z52" i="91"/>
  <c r="W60" i="91"/>
  <c r="Y60" i="91"/>
  <c r="Z60" i="91"/>
  <c r="W68" i="91"/>
  <c r="Y68" i="91"/>
  <c r="Z68" i="91"/>
  <c r="M10" i="74"/>
  <c r="L10" i="74"/>
  <c r="O10" i="74"/>
  <c r="M24" i="74"/>
  <c r="L24" i="74"/>
  <c r="O24" i="74"/>
  <c r="M20" i="74"/>
  <c r="L20" i="74"/>
  <c r="O20" i="74"/>
  <c r="M19" i="74"/>
  <c r="L19" i="74"/>
  <c r="O19" i="74"/>
  <c r="M18" i="74"/>
  <c r="L18" i="74"/>
  <c r="O18" i="74"/>
  <c r="M12" i="74"/>
  <c r="L12" i="74"/>
  <c r="O12" i="74"/>
  <c r="M17" i="74"/>
  <c r="L17" i="74"/>
  <c r="O17" i="74"/>
  <c r="N10" i="74"/>
  <c r="N17" i="74"/>
  <c r="N18" i="74"/>
  <c r="N20" i="74"/>
  <c r="N12" i="74"/>
  <c r="N19" i="74"/>
  <c r="N24" i="74"/>
  <c r="N34" i="84"/>
  <c r="M34" i="84"/>
  <c r="L34" i="84"/>
  <c r="O34" i="84"/>
  <c r="M21" i="84"/>
  <c r="L21" i="84"/>
  <c r="O21" i="84"/>
  <c r="N21" i="84"/>
  <c r="N36" i="84"/>
  <c r="M36" i="84"/>
  <c r="L36" i="84"/>
  <c r="O36" i="84"/>
  <c r="N44" i="84"/>
  <c r="M44" i="84"/>
  <c r="L44" i="84"/>
  <c r="O44" i="84"/>
  <c r="N49" i="84"/>
  <c r="M49" i="84"/>
  <c r="L49" i="84"/>
  <c r="O49" i="84"/>
  <c r="N43" i="84"/>
  <c r="M43" i="84"/>
  <c r="L43" i="84"/>
  <c r="O43" i="84"/>
  <c r="N38" i="84"/>
  <c r="M38" i="84"/>
  <c r="L38" i="84"/>
  <c r="O38" i="84"/>
  <c r="N40" i="84"/>
  <c r="M40" i="84"/>
  <c r="L40" i="84"/>
  <c r="O40" i="84"/>
  <c r="N42" i="84"/>
  <c r="M42" i="84"/>
  <c r="L42" i="84"/>
  <c r="O42" i="84"/>
  <c r="N39" i="84"/>
  <c r="M39" i="84"/>
  <c r="L39" i="84"/>
  <c r="O39" i="84"/>
  <c r="N48" i="84"/>
  <c r="M48" i="84"/>
  <c r="L48" i="84"/>
  <c r="O48" i="84"/>
  <c r="N41" i="84"/>
  <c r="M41" i="84"/>
  <c r="L41" i="84"/>
  <c r="O41" i="84"/>
  <c r="N37" i="84"/>
  <c r="M37" i="84"/>
  <c r="L37" i="84"/>
  <c r="O37" i="84"/>
  <c r="N35" i="84"/>
  <c r="M35" i="84"/>
  <c r="L35" i="84"/>
  <c r="O35" i="84"/>
  <c r="M25" i="84"/>
  <c r="L25" i="84"/>
  <c r="O25" i="84"/>
  <c r="M18" i="84"/>
  <c r="L18" i="84"/>
  <c r="O18" i="84"/>
  <c r="M16" i="84"/>
  <c r="L16" i="84"/>
  <c r="O16" i="84"/>
  <c r="M19" i="84"/>
  <c r="L19" i="84"/>
  <c r="N19" i="84"/>
  <c r="M17" i="84"/>
  <c r="L17" i="84"/>
  <c r="O17" i="84"/>
  <c r="M24" i="84"/>
  <c r="L24" i="84"/>
  <c r="O24" i="84"/>
  <c r="M20" i="84"/>
  <c r="L20" i="84"/>
  <c r="O20" i="84"/>
  <c r="M11" i="84"/>
  <c r="L11" i="84"/>
  <c r="O11" i="84"/>
  <c r="M15" i="84"/>
  <c r="L15" i="84"/>
  <c r="O15" i="84"/>
  <c r="M10" i="84"/>
  <c r="L10" i="84"/>
  <c r="O10" i="84"/>
  <c r="M14" i="84"/>
  <c r="L14" i="84"/>
  <c r="O14" i="84"/>
  <c r="M13" i="84"/>
  <c r="L13" i="84"/>
  <c r="O13" i="84"/>
  <c r="M23" i="84"/>
  <c r="L23" i="84"/>
  <c r="O23" i="84"/>
  <c r="M12" i="84"/>
  <c r="L12" i="84"/>
  <c r="O12" i="84"/>
  <c r="M9" i="84"/>
  <c r="L9" i="84"/>
  <c r="O9" i="84"/>
  <c r="M22" i="84"/>
  <c r="L22" i="84"/>
  <c r="N22" i="84"/>
  <c r="N12" i="84"/>
  <c r="N18" i="84"/>
  <c r="N14" i="84"/>
  <c r="N11" i="84"/>
  <c r="N25" i="84"/>
  <c r="N15" i="84"/>
  <c r="O22" i="84"/>
  <c r="O19" i="84"/>
  <c r="N17" i="84"/>
  <c r="N20" i="84"/>
  <c r="N16" i="84"/>
  <c r="N23" i="84"/>
  <c r="N9" i="84"/>
  <c r="N13" i="84"/>
  <c r="N10" i="84"/>
  <c r="N24" i="84"/>
  <c r="L41" i="74"/>
  <c r="O41" i="74"/>
  <c r="M41" i="74"/>
  <c r="N41" i="74"/>
  <c r="L51" i="74"/>
  <c r="L56" i="74"/>
  <c r="L58" i="74"/>
  <c r="L53" i="74"/>
  <c r="L57" i="74"/>
  <c r="L61" i="74"/>
  <c r="L52" i="74"/>
  <c r="L55" i="74"/>
  <c r="L54" i="74"/>
  <c r="L60" i="74"/>
  <c r="N51" i="74"/>
  <c r="M51" i="74"/>
  <c r="N61" i="74"/>
  <c r="M61" i="74"/>
  <c r="N56" i="74"/>
  <c r="M56" i="74"/>
  <c r="N57" i="74"/>
  <c r="M57" i="74"/>
  <c r="N54" i="74"/>
  <c r="M54" i="74"/>
  <c r="N52" i="74"/>
  <c r="M52" i="74"/>
  <c r="L14" i="74"/>
  <c r="N14" i="74"/>
  <c r="M14" i="74"/>
  <c r="L25" i="74"/>
  <c r="N25" i="74"/>
  <c r="M25" i="74"/>
  <c r="L31" i="74"/>
  <c r="M31" i="74"/>
  <c r="L21" i="74"/>
  <c r="O21" i="74"/>
  <c r="M21" i="74"/>
  <c r="L9" i="74"/>
  <c r="N9" i="74"/>
  <c r="M9" i="74"/>
  <c r="L13" i="74"/>
  <c r="N13" i="74"/>
  <c r="M13" i="74"/>
  <c r="L11" i="74"/>
  <c r="M11" i="74"/>
  <c r="L32" i="74"/>
  <c r="O32" i="74"/>
  <c r="M32" i="74"/>
  <c r="L23" i="74"/>
  <c r="N23" i="74"/>
  <c r="M23" i="74"/>
  <c r="L16" i="74"/>
  <c r="N16" i="74"/>
  <c r="M16" i="74"/>
  <c r="L22" i="74"/>
  <c r="O22" i="74"/>
  <c r="M22" i="74"/>
  <c r="M15" i="74"/>
  <c r="L15" i="74"/>
  <c r="O15" i="74"/>
  <c r="O51" i="74"/>
  <c r="O53" i="74"/>
  <c r="N53" i="74"/>
  <c r="M53" i="74"/>
  <c r="N55" i="74"/>
  <c r="M55" i="74"/>
  <c r="N60" i="74"/>
  <c r="M60" i="74"/>
  <c r="N58" i="74"/>
  <c r="M58" i="74"/>
  <c r="O61" i="74"/>
  <c r="O60" i="74"/>
  <c r="O56" i="74"/>
  <c r="O54" i="74"/>
  <c r="O55" i="74"/>
  <c r="O57" i="74"/>
  <c r="O58" i="74"/>
  <c r="O52" i="74"/>
  <c r="AU2" i="62"/>
  <c r="AV2" i="62"/>
  <c r="AU3" i="62"/>
  <c r="AV3" i="62"/>
  <c r="AU4" i="62"/>
  <c r="AV4" i="62"/>
  <c r="AU5" i="62"/>
  <c r="AV5" i="62"/>
  <c r="AU6" i="62"/>
  <c r="AV6" i="62"/>
  <c r="AU7" i="62"/>
  <c r="AV7" i="62"/>
  <c r="AU8" i="62"/>
  <c r="AV8" i="62"/>
  <c r="AU9" i="62"/>
  <c r="AV9" i="62"/>
  <c r="AU10" i="62"/>
  <c r="AV10" i="62"/>
  <c r="AU11" i="62"/>
  <c r="AV11" i="62"/>
  <c r="AU12" i="62"/>
  <c r="AV12" i="62"/>
  <c r="AU13" i="62"/>
  <c r="AV13" i="62"/>
  <c r="AU14" i="62"/>
  <c r="AV14" i="62"/>
  <c r="AU15" i="62"/>
  <c r="AV15" i="62"/>
  <c r="AU16" i="62"/>
  <c r="AV16" i="62"/>
  <c r="AU17" i="62"/>
  <c r="AV17" i="62"/>
  <c r="AU18" i="62"/>
  <c r="AV18" i="62"/>
  <c r="AU19" i="62"/>
  <c r="AV19" i="62"/>
  <c r="AU20" i="62"/>
  <c r="AV20" i="62"/>
  <c r="AU21" i="62"/>
  <c r="AV21" i="62"/>
  <c r="AU22" i="62"/>
  <c r="AV22" i="62"/>
  <c r="AU25" i="62"/>
  <c r="AV25" i="62"/>
  <c r="AU26" i="62"/>
  <c r="AV26" i="62"/>
  <c r="AU27" i="62"/>
  <c r="AV27" i="62"/>
  <c r="AU28" i="62"/>
  <c r="AV28" i="62"/>
  <c r="AU29" i="62"/>
  <c r="AV29" i="62"/>
  <c r="AU30" i="62"/>
  <c r="AV30" i="62"/>
  <c r="AU31" i="62"/>
  <c r="AV31" i="62"/>
  <c r="AU32" i="62"/>
  <c r="AV32" i="62"/>
  <c r="AU33" i="62"/>
  <c r="AV33" i="62"/>
  <c r="AU34" i="62"/>
  <c r="AV34" i="62"/>
  <c r="AU35" i="62"/>
  <c r="AV35" i="62"/>
  <c r="AU36" i="62"/>
  <c r="AV36" i="62"/>
  <c r="AU37" i="62"/>
  <c r="AV37" i="62"/>
  <c r="O40" i="62"/>
  <c r="O41" i="62"/>
  <c r="O42" i="62"/>
  <c r="O43" i="62"/>
  <c r="O44" i="62"/>
  <c r="O45" i="62"/>
  <c r="O46" i="62"/>
  <c r="O47" i="62"/>
  <c r="O48" i="62"/>
  <c r="O49" i="62"/>
  <c r="O50" i="62"/>
  <c r="O51" i="62"/>
  <c r="O52" i="62"/>
  <c r="O53" i="62"/>
  <c r="O54" i="62"/>
  <c r="O55" i="62"/>
  <c r="O58" i="62"/>
  <c r="O59" i="62"/>
  <c r="O60" i="62"/>
  <c r="O61" i="62"/>
  <c r="O62" i="62"/>
  <c r="O63" i="62"/>
  <c r="O64" i="62"/>
  <c r="O65" i="62"/>
  <c r="O66" i="62"/>
  <c r="O67" i="62"/>
  <c r="O68" i="62"/>
  <c r="O69" i="62"/>
  <c r="O70" i="62"/>
  <c r="B6" i="58"/>
  <c r="D6" i="58"/>
  <c r="F6" i="58"/>
  <c r="H6" i="58"/>
  <c r="K6" i="58"/>
  <c r="K7" i="58"/>
  <c r="K8" i="58"/>
  <c r="K9" i="58"/>
  <c r="K10" i="58"/>
  <c r="K11" i="58"/>
  <c r="K12" i="58"/>
  <c r="K13" i="58"/>
  <c r="K14" i="58"/>
  <c r="K15" i="58"/>
  <c r="K16" i="58"/>
  <c r="K17" i="58"/>
  <c r="N6" i="58"/>
  <c r="O6" i="58"/>
  <c r="B7" i="58"/>
  <c r="D7" i="58"/>
  <c r="F7" i="58"/>
  <c r="H7" i="58"/>
  <c r="N7" i="58"/>
  <c r="O7" i="58"/>
  <c r="B8" i="58"/>
  <c r="D8" i="58"/>
  <c r="F8" i="58"/>
  <c r="H8" i="58"/>
  <c r="N8" i="58"/>
  <c r="O8" i="58"/>
  <c r="N9" i="58"/>
  <c r="O9" i="58"/>
  <c r="N10" i="58"/>
  <c r="O10" i="58"/>
  <c r="B11" i="58"/>
  <c r="D11" i="58"/>
  <c r="F11" i="58"/>
  <c r="H11" i="58"/>
  <c r="N11" i="58"/>
  <c r="O11" i="58"/>
  <c r="B12" i="58"/>
  <c r="D12" i="58"/>
  <c r="F12" i="58"/>
  <c r="H12" i="58"/>
  <c r="N12" i="58"/>
  <c r="O12" i="58"/>
  <c r="B13" i="58"/>
  <c r="D13" i="58"/>
  <c r="F13" i="58"/>
  <c r="H13" i="58"/>
  <c r="N13" i="58"/>
  <c r="O13" i="58"/>
  <c r="N14" i="58"/>
  <c r="O14" i="58"/>
  <c r="N15" i="58"/>
  <c r="O15" i="58"/>
  <c r="N16" i="58"/>
  <c r="O16" i="58"/>
  <c r="N17" i="58"/>
  <c r="O17" i="58"/>
  <c r="Q17" i="58"/>
  <c r="S17" i="58"/>
  <c r="B18" i="58"/>
  <c r="D18" i="58"/>
  <c r="F18" i="58"/>
  <c r="H18" i="58"/>
  <c r="B19" i="58"/>
  <c r="D19" i="58"/>
  <c r="F19" i="58"/>
  <c r="H19" i="58"/>
  <c r="B22" i="58"/>
  <c r="D22" i="58"/>
  <c r="F22" i="58"/>
  <c r="H22" i="58"/>
  <c r="B23" i="58"/>
  <c r="D23" i="58"/>
  <c r="F23" i="58"/>
  <c r="H23" i="58"/>
  <c r="K23" i="58"/>
  <c r="K24" i="58"/>
  <c r="K25" i="58"/>
  <c r="K26" i="58"/>
  <c r="K27" i="58"/>
  <c r="K28" i="58"/>
  <c r="K29" i="58"/>
  <c r="K30" i="58"/>
  <c r="N23" i="58"/>
  <c r="O23" i="58"/>
  <c r="N24" i="58"/>
  <c r="O24" i="58"/>
  <c r="N25" i="58"/>
  <c r="O25" i="58"/>
  <c r="N26" i="58"/>
  <c r="O26" i="58"/>
  <c r="Q26" i="58"/>
  <c r="S26" i="58"/>
  <c r="N27" i="58"/>
  <c r="O27" i="58"/>
  <c r="N28" i="58"/>
  <c r="O28" i="58"/>
  <c r="N29" i="58"/>
  <c r="O29" i="58"/>
  <c r="N30" i="58"/>
  <c r="O30" i="58"/>
  <c r="Q30" i="58"/>
  <c r="S30" i="58"/>
  <c r="B37" i="58"/>
  <c r="D37" i="58"/>
  <c r="F37" i="58"/>
  <c r="H37" i="58"/>
  <c r="N37" i="58"/>
  <c r="O37" i="58"/>
  <c r="B38" i="58"/>
  <c r="D38" i="58"/>
  <c r="F38" i="58"/>
  <c r="H38" i="58"/>
  <c r="K38" i="58"/>
  <c r="K39" i="58"/>
  <c r="K40" i="58"/>
  <c r="K41" i="58"/>
  <c r="K42" i="58"/>
  <c r="K43" i="58"/>
  <c r="K44" i="58"/>
  <c r="K48" i="58"/>
  <c r="K49" i="58"/>
  <c r="K50" i="58"/>
  <c r="K51" i="58"/>
  <c r="K52" i="58"/>
  <c r="K53" i="58"/>
  <c r="K54" i="58"/>
  <c r="K55" i="58"/>
  <c r="N38" i="58"/>
  <c r="O38" i="58"/>
  <c r="N39" i="58"/>
  <c r="O39" i="58"/>
  <c r="N40" i="58"/>
  <c r="O40" i="58"/>
  <c r="Q40" i="58"/>
  <c r="S40" i="58"/>
  <c r="B41" i="58"/>
  <c r="D41" i="58"/>
  <c r="F41" i="58"/>
  <c r="H41" i="58"/>
  <c r="N41" i="58"/>
  <c r="O41" i="58"/>
  <c r="B42" i="58"/>
  <c r="D42" i="58"/>
  <c r="F42" i="58"/>
  <c r="H42" i="58"/>
  <c r="N42" i="58"/>
  <c r="O42" i="58"/>
  <c r="N43" i="58"/>
  <c r="O43" i="58"/>
  <c r="N44" i="58"/>
  <c r="O44" i="58"/>
  <c r="B46" i="58"/>
  <c r="D46" i="58"/>
  <c r="F46" i="58"/>
  <c r="H46" i="58"/>
  <c r="B47" i="58"/>
  <c r="D47" i="58"/>
  <c r="F47" i="58"/>
  <c r="H47" i="58"/>
  <c r="N48" i="58"/>
  <c r="O48" i="58"/>
  <c r="N49" i="58"/>
  <c r="O49" i="58"/>
  <c r="B50" i="58"/>
  <c r="D50" i="58"/>
  <c r="F50" i="58"/>
  <c r="H50" i="58"/>
  <c r="N50" i="58"/>
  <c r="O50" i="58"/>
  <c r="B51" i="58"/>
  <c r="D51" i="58"/>
  <c r="F51" i="58"/>
  <c r="H51" i="58"/>
  <c r="N51" i="58"/>
  <c r="O51" i="58"/>
  <c r="N52" i="58"/>
  <c r="O52" i="58"/>
  <c r="N53" i="58"/>
  <c r="O53" i="58"/>
  <c r="N54" i="58"/>
  <c r="O54" i="58"/>
  <c r="N55" i="58"/>
  <c r="O55" i="58"/>
  <c r="B63" i="58"/>
  <c r="D63" i="58"/>
  <c r="F63" i="58"/>
  <c r="H63" i="58"/>
  <c r="K63" i="58"/>
  <c r="K64" i="58"/>
  <c r="K65" i="58"/>
  <c r="K66" i="58"/>
  <c r="K67" i="58"/>
  <c r="K68" i="58"/>
  <c r="K69" i="58"/>
  <c r="K70" i="58"/>
  <c r="N63" i="58"/>
  <c r="O63" i="58"/>
  <c r="P63" i="58"/>
  <c r="Q63" i="58"/>
  <c r="B64" i="58"/>
  <c r="D64" i="58"/>
  <c r="F64" i="58"/>
  <c r="H64" i="58"/>
  <c r="N64" i="58"/>
  <c r="O64" i="58"/>
  <c r="P64" i="58"/>
  <c r="Q64" i="58"/>
  <c r="N65" i="58"/>
  <c r="O65" i="58"/>
  <c r="P65" i="58"/>
  <c r="Q65" i="58"/>
  <c r="N66" i="58"/>
  <c r="O66" i="58"/>
  <c r="P66" i="58"/>
  <c r="Q66" i="58"/>
  <c r="B67" i="58"/>
  <c r="D67" i="58"/>
  <c r="F67" i="58"/>
  <c r="H67" i="58"/>
  <c r="N67" i="58"/>
  <c r="O67" i="58"/>
  <c r="P67" i="58"/>
  <c r="Q67" i="58"/>
  <c r="B68" i="58"/>
  <c r="D68" i="58"/>
  <c r="F68" i="58"/>
  <c r="H68" i="58"/>
  <c r="N68" i="58"/>
  <c r="O68" i="58"/>
  <c r="P68" i="58"/>
  <c r="Q68" i="58"/>
  <c r="N69" i="58"/>
  <c r="O69" i="58"/>
  <c r="P69" i="58"/>
  <c r="Q69" i="58"/>
  <c r="N70" i="58"/>
  <c r="O70" i="58"/>
  <c r="P70" i="58"/>
  <c r="Q70" i="58"/>
  <c r="B71" i="58"/>
  <c r="D71" i="58"/>
  <c r="F71" i="58"/>
  <c r="H71" i="58"/>
  <c r="B72" i="58"/>
  <c r="D72" i="58"/>
  <c r="F72" i="58"/>
  <c r="H72" i="58"/>
  <c r="B75" i="58"/>
  <c r="D75" i="58"/>
  <c r="F75" i="58"/>
  <c r="H75" i="58"/>
  <c r="B76" i="58"/>
  <c r="D76" i="58"/>
  <c r="F76" i="58"/>
  <c r="H76" i="58"/>
  <c r="G82" i="58"/>
  <c r="H82" i="58"/>
  <c r="G83" i="58"/>
  <c r="H83" i="58"/>
  <c r="G84" i="58"/>
  <c r="H84" i="58"/>
  <c r="G85" i="58"/>
  <c r="H85" i="58"/>
  <c r="G86" i="58"/>
  <c r="H86" i="58"/>
  <c r="G87" i="58"/>
  <c r="H87" i="58"/>
  <c r="G88" i="58"/>
  <c r="H88" i="58"/>
  <c r="G89" i="58"/>
  <c r="H89" i="58"/>
  <c r="G90" i="58"/>
  <c r="H90" i="58"/>
  <c r="G91" i="58"/>
  <c r="H91" i="58"/>
  <c r="G92" i="58"/>
  <c r="H92" i="58"/>
  <c r="G93" i="58"/>
  <c r="H93" i="58"/>
  <c r="G94" i="58"/>
  <c r="H94" i="58"/>
  <c r="G95" i="58"/>
  <c r="H95" i="58"/>
  <c r="G96" i="58"/>
  <c r="H96" i="58"/>
  <c r="G97" i="58"/>
  <c r="H97" i="58"/>
  <c r="G98" i="58"/>
  <c r="H98" i="58"/>
  <c r="G99" i="58"/>
  <c r="H99" i="58"/>
  <c r="G100" i="58"/>
  <c r="H100" i="58"/>
  <c r="G101" i="58"/>
  <c r="H101" i="58"/>
  <c r="B3" i="63"/>
  <c r="D3" i="63"/>
  <c r="F3" i="63"/>
  <c r="H3" i="63"/>
  <c r="L3" i="63"/>
  <c r="N3" i="63"/>
  <c r="P3" i="63"/>
  <c r="R3" i="63"/>
  <c r="B4" i="63"/>
  <c r="D4" i="63"/>
  <c r="F4" i="63"/>
  <c r="H4" i="63"/>
  <c r="L4" i="63"/>
  <c r="N4" i="63"/>
  <c r="P4" i="63"/>
  <c r="R4" i="63"/>
  <c r="B5" i="63"/>
  <c r="D5" i="63"/>
  <c r="F5" i="63"/>
  <c r="H5" i="63"/>
  <c r="L5" i="63"/>
  <c r="N5" i="63"/>
  <c r="P5" i="63"/>
  <c r="R5" i="63"/>
  <c r="B8" i="63"/>
  <c r="D8" i="63"/>
  <c r="F8" i="63"/>
  <c r="H8" i="63"/>
  <c r="L8" i="63"/>
  <c r="N8" i="63"/>
  <c r="P8" i="63"/>
  <c r="R8" i="63"/>
  <c r="B9" i="63"/>
  <c r="D9" i="63"/>
  <c r="F9" i="63"/>
  <c r="H9" i="63"/>
  <c r="L9" i="63"/>
  <c r="N9" i="63"/>
  <c r="P9" i="63"/>
  <c r="R9" i="63"/>
  <c r="B10" i="63"/>
  <c r="D10" i="63"/>
  <c r="F10" i="63"/>
  <c r="H10" i="63"/>
  <c r="L10" i="63"/>
  <c r="N10" i="63"/>
  <c r="P10" i="63"/>
  <c r="R10" i="63"/>
  <c r="B13" i="63"/>
  <c r="D13" i="63"/>
  <c r="F13" i="63"/>
  <c r="H13" i="63"/>
  <c r="L13" i="63"/>
  <c r="N13" i="63"/>
  <c r="P13" i="63"/>
  <c r="R13" i="63"/>
  <c r="B14" i="63"/>
  <c r="D14" i="63"/>
  <c r="F14" i="63"/>
  <c r="H14" i="63"/>
  <c r="L14" i="63"/>
  <c r="N14" i="63"/>
  <c r="P14" i="63"/>
  <c r="R14" i="63"/>
  <c r="B15" i="63"/>
  <c r="D15" i="63"/>
  <c r="F15" i="63"/>
  <c r="H15" i="63"/>
  <c r="L15" i="63"/>
  <c r="N15" i="63"/>
  <c r="P15" i="63"/>
  <c r="R15" i="63"/>
  <c r="B18" i="63"/>
  <c r="D18" i="63"/>
  <c r="F18" i="63"/>
  <c r="H18" i="63"/>
  <c r="L18" i="63"/>
  <c r="N18" i="63"/>
  <c r="P18" i="63"/>
  <c r="R18" i="63"/>
  <c r="B19" i="63"/>
  <c r="D19" i="63"/>
  <c r="F19" i="63"/>
  <c r="H19" i="63"/>
  <c r="L19" i="63"/>
  <c r="N19" i="63"/>
  <c r="P19" i="63"/>
  <c r="R19" i="63"/>
  <c r="B20" i="63"/>
  <c r="D20" i="63"/>
  <c r="F20" i="63"/>
  <c r="H20" i="63"/>
  <c r="L20" i="63"/>
  <c r="N20" i="63"/>
  <c r="P20" i="63"/>
  <c r="R20" i="63"/>
  <c r="A26" i="63"/>
  <c r="A27" i="63"/>
  <c r="A28" i="63"/>
  <c r="A29" i="63"/>
  <c r="A30" i="63"/>
  <c r="A31" i="63"/>
  <c r="A32" i="63"/>
  <c r="A33" i="63"/>
  <c r="A34" i="63"/>
  <c r="A35" i="63"/>
  <c r="A36" i="63"/>
  <c r="A37" i="63"/>
  <c r="D26" i="63"/>
  <c r="E26" i="63"/>
  <c r="F26" i="63"/>
  <c r="G26" i="63"/>
  <c r="H26" i="63"/>
  <c r="I26" i="63"/>
  <c r="J26" i="63"/>
  <c r="K26" i="63"/>
  <c r="D27" i="63"/>
  <c r="E27" i="63"/>
  <c r="F27" i="63"/>
  <c r="G27" i="63"/>
  <c r="H27" i="63"/>
  <c r="I27" i="63"/>
  <c r="J27" i="63"/>
  <c r="K27" i="63"/>
  <c r="D28" i="63"/>
  <c r="E28" i="63"/>
  <c r="F28" i="63"/>
  <c r="G28" i="63"/>
  <c r="H28" i="63"/>
  <c r="I28" i="63"/>
  <c r="J28" i="63"/>
  <c r="K28" i="63"/>
  <c r="D29" i="63"/>
  <c r="E29" i="63"/>
  <c r="F29" i="63"/>
  <c r="G29" i="63"/>
  <c r="H29" i="63"/>
  <c r="I29" i="63"/>
  <c r="J29" i="63"/>
  <c r="K29" i="63"/>
  <c r="D30" i="63"/>
  <c r="E30" i="63"/>
  <c r="F30" i="63"/>
  <c r="G30" i="63"/>
  <c r="H30" i="63"/>
  <c r="I30" i="63"/>
  <c r="J30" i="63"/>
  <c r="K30" i="63"/>
  <c r="D31" i="63"/>
  <c r="E31" i="63"/>
  <c r="F31" i="63"/>
  <c r="G31" i="63"/>
  <c r="H31" i="63"/>
  <c r="I31" i="63"/>
  <c r="J31" i="63"/>
  <c r="K31" i="63"/>
  <c r="D32" i="63"/>
  <c r="E32" i="63"/>
  <c r="F32" i="63"/>
  <c r="G32" i="63"/>
  <c r="H32" i="63"/>
  <c r="I32" i="63"/>
  <c r="J32" i="63"/>
  <c r="K32" i="63"/>
  <c r="D33" i="63"/>
  <c r="E33" i="63"/>
  <c r="F33" i="63"/>
  <c r="G33" i="63"/>
  <c r="H33" i="63"/>
  <c r="I33" i="63"/>
  <c r="J33" i="63"/>
  <c r="K33" i="63"/>
  <c r="D34" i="63"/>
  <c r="E34" i="63"/>
  <c r="F34" i="63"/>
  <c r="G34" i="63"/>
  <c r="H34" i="63"/>
  <c r="I34" i="63"/>
  <c r="J34" i="63"/>
  <c r="K34" i="63"/>
  <c r="D35" i="63"/>
  <c r="E35" i="63"/>
  <c r="F35" i="63"/>
  <c r="G35" i="63"/>
  <c r="H35" i="63"/>
  <c r="I35" i="63"/>
  <c r="J35" i="63"/>
  <c r="K35" i="63"/>
  <c r="D36" i="63"/>
  <c r="E36" i="63"/>
  <c r="F36" i="63"/>
  <c r="G36" i="63"/>
  <c r="H36" i="63"/>
  <c r="I36" i="63"/>
  <c r="J36" i="63"/>
  <c r="K36" i="63"/>
  <c r="D37" i="63"/>
  <c r="E37" i="63"/>
  <c r="F37" i="63"/>
  <c r="G37" i="63"/>
  <c r="H37" i="63"/>
  <c r="I37" i="63"/>
  <c r="J37" i="63"/>
  <c r="K37" i="63"/>
  <c r="P38" i="63"/>
  <c r="Q38" i="63"/>
  <c r="R38" i="63"/>
  <c r="C5" i="61"/>
  <c r="E5" i="61"/>
  <c r="G5" i="61"/>
  <c r="I5" i="61"/>
  <c r="L5" i="61"/>
  <c r="L6" i="61"/>
  <c r="L7" i="61"/>
  <c r="L8" i="61"/>
  <c r="L9" i="61"/>
  <c r="L10" i="61"/>
  <c r="L11" i="61"/>
  <c r="L12" i="61"/>
  <c r="L13" i="61"/>
  <c r="L14" i="61"/>
  <c r="L15" i="61"/>
  <c r="L16" i="61"/>
  <c r="O5" i="61"/>
  <c r="P5" i="61"/>
  <c r="Q5" i="61"/>
  <c r="R5" i="61"/>
  <c r="C6" i="61"/>
  <c r="E6" i="61"/>
  <c r="G6" i="61"/>
  <c r="I6" i="61"/>
  <c r="O6" i="61"/>
  <c r="P6" i="61"/>
  <c r="Q6" i="61"/>
  <c r="R6" i="61"/>
  <c r="C7" i="61"/>
  <c r="E7" i="61"/>
  <c r="G7" i="61"/>
  <c r="I7" i="61"/>
  <c r="O7" i="61"/>
  <c r="P7" i="61"/>
  <c r="Q7" i="61"/>
  <c r="R7" i="61"/>
  <c r="O8" i="61"/>
  <c r="P8" i="61"/>
  <c r="Q8" i="61"/>
  <c r="R8" i="61"/>
  <c r="S8" i="61"/>
  <c r="U8" i="61"/>
  <c r="O9" i="61"/>
  <c r="P9" i="61"/>
  <c r="Q9" i="61"/>
  <c r="R9" i="61"/>
  <c r="C10" i="61"/>
  <c r="E10" i="61"/>
  <c r="G10" i="61"/>
  <c r="I10" i="61"/>
  <c r="O10" i="61"/>
  <c r="P10" i="61"/>
  <c r="Q10" i="61"/>
  <c r="R10" i="61"/>
  <c r="C11" i="61"/>
  <c r="E11" i="61"/>
  <c r="G11" i="61"/>
  <c r="I11" i="61"/>
  <c r="O11" i="61"/>
  <c r="P11" i="61"/>
  <c r="Q11" i="61"/>
  <c r="R11" i="61"/>
  <c r="C12" i="61"/>
  <c r="E12" i="61"/>
  <c r="G12" i="61"/>
  <c r="I12" i="61"/>
  <c r="O12" i="61"/>
  <c r="P12" i="61"/>
  <c r="Q12" i="61"/>
  <c r="O13" i="61"/>
  <c r="P13" i="61"/>
  <c r="Q13" i="61"/>
  <c r="O14" i="61"/>
  <c r="P14" i="61"/>
  <c r="Q14" i="61"/>
  <c r="C15" i="61"/>
  <c r="E15" i="61"/>
  <c r="G15" i="61"/>
  <c r="I15" i="61"/>
  <c r="O15" i="61"/>
  <c r="P15" i="61"/>
  <c r="Q15" i="61"/>
  <c r="R15" i="61"/>
  <c r="C16" i="61"/>
  <c r="E16" i="61"/>
  <c r="G16" i="61"/>
  <c r="I16" i="61"/>
  <c r="O16" i="61"/>
  <c r="P16" i="61"/>
  <c r="Q16" i="61"/>
  <c r="R16" i="61"/>
  <c r="C17" i="61"/>
  <c r="E17" i="61"/>
  <c r="G17" i="61"/>
  <c r="I17" i="61"/>
  <c r="C21" i="61"/>
  <c r="E21" i="61"/>
  <c r="G21" i="61"/>
  <c r="I21" i="61"/>
  <c r="L21" i="61"/>
  <c r="L22" i="61"/>
  <c r="L23" i="61"/>
  <c r="L24" i="61"/>
  <c r="L25" i="61"/>
  <c r="L26" i="61"/>
  <c r="L27" i="61"/>
  <c r="L28" i="61"/>
  <c r="L29" i="61"/>
  <c r="L30" i="61"/>
  <c r="L31" i="61"/>
  <c r="L32" i="61"/>
  <c r="O21" i="61"/>
  <c r="P21" i="61"/>
  <c r="Q21" i="61"/>
  <c r="C22" i="61"/>
  <c r="E22" i="61"/>
  <c r="G22" i="61"/>
  <c r="I22" i="61"/>
  <c r="O22" i="61"/>
  <c r="P22" i="61"/>
  <c r="Q22" i="61"/>
  <c r="C23" i="61"/>
  <c r="E23" i="61"/>
  <c r="G23" i="61"/>
  <c r="I23" i="61"/>
  <c r="O23" i="61"/>
  <c r="P23" i="61"/>
  <c r="Q23" i="61"/>
  <c r="O24" i="61"/>
  <c r="P24" i="61"/>
  <c r="Q24" i="61"/>
  <c r="R24" i="61"/>
  <c r="O25" i="61"/>
  <c r="P25" i="61"/>
  <c r="Q25" i="61"/>
  <c r="R25" i="61"/>
  <c r="C26" i="61"/>
  <c r="E26" i="61"/>
  <c r="G26" i="61"/>
  <c r="I26" i="61"/>
  <c r="O26" i="61"/>
  <c r="P26" i="61"/>
  <c r="Q26" i="61"/>
  <c r="C27" i="61"/>
  <c r="E27" i="61"/>
  <c r="G27" i="61"/>
  <c r="I27" i="61"/>
  <c r="O27" i="61"/>
  <c r="P27" i="61"/>
  <c r="Q27" i="61"/>
  <c r="C28" i="61"/>
  <c r="E28" i="61"/>
  <c r="G28" i="61"/>
  <c r="I28" i="61"/>
  <c r="O28" i="61"/>
  <c r="P28" i="61"/>
  <c r="Q28" i="61"/>
  <c r="R28" i="61"/>
  <c r="O29" i="61"/>
  <c r="P29" i="61"/>
  <c r="Q29" i="61"/>
  <c r="R29" i="61"/>
  <c r="O30" i="61"/>
  <c r="P30" i="61"/>
  <c r="Q30" i="61"/>
  <c r="R30" i="61"/>
  <c r="C31" i="61"/>
  <c r="E31" i="61"/>
  <c r="G31" i="61"/>
  <c r="I31" i="61"/>
  <c r="O31" i="61"/>
  <c r="P31" i="61"/>
  <c r="Q31" i="61"/>
  <c r="C32" i="61"/>
  <c r="E32" i="61"/>
  <c r="G32" i="61"/>
  <c r="I32" i="61"/>
  <c r="O32" i="61"/>
  <c r="P32" i="61"/>
  <c r="Q32" i="61"/>
  <c r="R32" i="61"/>
  <c r="C33" i="61"/>
  <c r="E33" i="61"/>
  <c r="G33" i="61"/>
  <c r="I33" i="61"/>
  <c r="C37" i="61"/>
  <c r="E39" i="61"/>
  <c r="G38" i="61"/>
  <c r="L37" i="61"/>
  <c r="L38" i="61"/>
  <c r="L39" i="61"/>
  <c r="O37" i="61"/>
  <c r="P37" i="61"/>
  <c r="Q37" i="61"/>
  <c r="C38" i="61"/>
  <c r="E37" i="61"/>
  <c r="G39" i="61"/>
  <c r="O38" i="61"/>
  <c r="P38" i="61"/>
  <c r="Q38" i="61"/>
  <c r="R38" i="61"/>
  <c r="C39" i="61"/>
  <c r="E38" i="61"/>
  <c r="G37" i="61"/>
  <c r="O39" i="61"/>
  <c r="P39" i="61"/>
  <c r="Q39" i="61"/>
  <c r="C43" i="61"/>
  <c r="E43" i="61"/>
  <c r="G43" i="61"/>
  <c r="I43" i="61"/>
  <c r="C44" i="61"/>
  <c r="E44" i="61"/>
  <c r="G44" i="61"/>
  <c r="I44" i="61"/>
  <c r="C48" i="61"/>
  <c r="E48" i="61"/>
  <c r="G48" i="61"/>
  <c r="I48" i="61"/>
  <c r="C49" i="61"/>
  <c r="E49" i="61"/>
  <c r="G49" i="61"/>
  <c r="I49" i="61"/>
  <c r="F55" i="61"/>
  <c r="F56" i="61"/>
  <c r="H70" i="61"/>
  <c r="F58" i="61"/>
  <c r="F59" i="61"/>
  <c r="F61" i="61"/>
  <c r="F62" i="61"/>
  <c r="F64" i="61"/>
  <c r="H69" i="61"/>
  <c r="F65" i="61"/>
  <c r="F68" i="61"/>
  <c r="G68" i="61"/>
  <c r="F69" i="61"/>
  <c r="H68" i="61"/>
  <c r="G69" i="61"/>
  <c r="G70" i="61"/>
  <c r="F71" i="61"/>
  <c r="F72" i="61"/>
  <c r="G72" i="61"/>
  <c r="G73" i="61"/>
  <c r="F74" i="61"/>
  <c r="G74" i="61"/>
  <c r="F75" i="61"/>
  <c r="G75" i="61"/>
  <c r="F77" i="61"/>
  <c r="F78" i="61"/>
  <c r="C83" i="61"/>
  <c r="C98" i="61"/>
  <c r="C111" i="61"/>
  <c r="F83" i="61"/>
  <c r="C84" i="61"/>
  <c r="F84" i="61"/>
  <c r="C86" i="61"/>
  <c r="F86" i="61"/>
  <c r="C87" i="61"/>
  <c r="C101" i="61"/>
  <c r="F87" i="61"/>
  <c r="C89" i="61"/>
  <c r="C99" i="61"/>
  <c r="F89" i="61"/>
  <c r="C90" i="61"/>
  <c r="F90" i="61"/>
  <c r="C92" i="61"/>
  <c r="F92" i="61"/>
  <c r="C93" i="61"/>
  <c r="C102" i="61"/>
  <c r="G102" i="61"/>
  <c r="F93" i="61"/>
  <c r="F98" i="61"/>
  <c r="F99" i="61"/>
  <c r="F101" i="61"/>
  <c r="H99" i="61"/>
  <c r="F102" i="61"/>
  <c r="H102" i="61"/>
  <c r="D121" i="61"/>
  <c r="D122" i="61"/>
  <c r="D123" i="61"/>
  <c r="D124" i="61"/>
  <c r="D125" i="61"/>
  <c r="D126" i="61"/>
  <c r="D127" i="61"/>
  <c r="D128" i="61"/>
  <c r="D129" i="61"/>
  <c r="D130" i="61"/>
  <c r="D131" i="61"/>
  <c r="D132" i="61"/>
  <c r="Q12" i="58"/>
  <c r="S12" i="58"/>
  <c r="Q8" i="58"/>
  <c r="S8" i="58"/>
  <c r="Q51" i="58"/>
  <c r="S51" i="58"/>
  <c r="Q25" i="58"/>
  <c r="S25" i="58"/>
  <c r="Q11" i="58"/>
  <c r="S11" i="58"/>
  <c r="Q37" i="58"/>
  <c r="S37" i="58"/>
  <c r="Q27" i="58"/>
  <c r="S27" i="58"/>
  <c r="Q48" i="58"/>
  <c r="S48" i="58"/>
  <c r="Q55" i="58"/>
  <c r="S55" i="58"/>
  <c r="R66" i="58"/>
  <c r="S66" i="58"/>
  <c r="G101" i="61"/>
  <c r="Q52" i="58"/>
  <c r="S52" i="58"/>
  <c r="Q14" i="58"/>
  <c r="S14" i="58"/>
  <c r="S38" i="61"/>
  <c r="U38" i="61"/>
  <c r="Q50" i="58"/>
  <c r="S50" i="58"/>
  <c r="S26" i="61"/>
  <c r="U26" i="61"/>
  <c r="S16" i="61"/>
  <c r="U16" i="61"/>
  <c r="Q54" i="58"/>
  <c r="S54" i="58"/>
  <c r="S5" i="61"/>
  <c r="U5" i="61"/>
  <c r="L28" i="63"/>
  <c r="R69" i="58"/>
  <c r="S69" i="58"/>
  <c r="R65" i="58"/>
  <c r="S65" i="58"/>
  <c r="Q28" i="58"/>
  <c r="S28" i="58"/>
  <c r="Q24" i="58"/>
  <c r="S24" i="58"/>
  <c r="Q10" i="58"/>
  <c r="S10" i="58"/>
  <c r="O14" i="74"/>
  <c r="Q16" i="58"/>
  <c r="S16" i="58"/>
  <c r="Q6" i="58"/>
  <c r="S6" i="58"/>
  <c r="R68" i="58"/>
  <c r="S68" i="58"/>
  <c r="R67" i="58"/>
  <c r="S67" i="58"/>
  <c r="R64" i="58"/>
  <c r="S64" i="58"/>
  <c r="S12" i="61"/>
  <c r="U12" i="61"/>
  <c r="S7" i="61"/>
  <c r="U7" i="61"/>
  <c r="S6" i="61"/>
  <c r="U6" i="61"/>
  <c r="L31" i="63"/>
  <c r="L29" i="63"/>
  <c r="M28" i="63"/>
  <c r="M27" i="63"/>
  <c r="M26" i="63"/>
  <c r="S25" i="61"/>
  <c r="U25" i="61"/>
  <c r="S32" i="61"/>
  <c r="U32" i="61"/>
  <c r="S31" i="61"/>
  <c r="U31" i="61"/>
  <c r="S30" i="61"/>
  <c r="U30" i="61"/>
  <c r="S28" i="61"/>
  <c r="U28" i="61"/>
  <c r="S24" i="61"/>
  <c r="U24" i="61"/>
  <c r="Q13" i="58"/>
  <c r="S13" i="58"/>
  <c r="O13" i="74"/>
  <c r="G98" i="61"/>
  <c r="C108" i="61"/>
  <c r="Q41" i="58"/>
  <c r="S41" i="58"/>
  <c r="Q39" i="58"/>
  <c r="S39" i="58"/>
  <c r="G99" i="61"/>
  <c r="C109" i="61"/>
  <c r="Q9" i="58"/>
  <c r="S9" i="58"/>
  <c r="S10" i="61"/>
  <c r="U10" i="61"/>
  <c r="O23" i="74"/>
  <c r="Q43" i="58"/>
  <c r="S43" i="58"/>
  <c r="S22" i="61"/>
  <c r="U22" i="61"/>
  <c r="Q7" i="58"/>
  <c r="S7" i="58"/>
  <c r="S13" i="61"/>
  <c r="U13" i="61"/>
  <c r="S15" i="61"/>
  <c r="U15" i="61"/>
  <c r="S23" i="61"/>
  <c r="U23" i="61"/>
  <c r="S39" i="61"/>
  <c r="U39" i="61"/>
  <c r="Q23" i="58"/>
  <c r="S23" i="58"/>
  <c r="O25" i="74"/>
  <c r="C112" i="61"/>
  <c r="S37" i="61"/>
  <c r="U37" i="61"/>
  <c r="S9" i="61"/>
  <c r="U9" i="61"/>
  <c r="Q53" i="58"/>
  <c r="S53" i="58"/>
  <c r="Q49" i="58"/>
  <c r="S49" i="58"/>
  <c r="Q44" i="58"/>
  <c r="S44" i="58"/>
  <c r="Q42" i="58"/>
  <c r="S42" i="58"/>
  <c r="Q38" i="58"/>
  <c r="S38" i="58"/>
  <c r="L35" i="63"/>
  <c r="M34" i="63"/>
  <c r="L33" i="63"/>
  <c r="L32" i="63"/>
  <c r="M31" i="63"/>
  <c r="L30" i="63"/>
  <c r="M29" i="63"/>
  <c r="L27" i="63"/>
  <c r="N21" i="74"/>
  <c r="O9" i="74"/>
  <c r="N15" i="74"/>
  <c r="N22" i="74"/>
  <c r="N32" i="74"/>
  <c r="O16" i="74"/>
  <c r="S11" i="61"/>
  <c r="U11" i="61"/>
  <c r="L37" i="63"/>
  <c r="M37" i="63"/>
  <c r="L36" i="63"/>
  <c r="M35" i="63"/>
  <c r="L34" i="63"/>
  <c r="M32" i="63"/>
  <c r="L26" i="63"/>
  <c r="Q29" i="58"/>
  <c r="S29" i="58"/>
  <c r="Q15" i="58"/>
  <c r="S15" i="58"/>
  <c r="N11" i="74"/>
  <c r="O11" i="74"/>
  <c r="N31" i="74"/>
  <c r="O31" i="74"/>
  <c r="M30" i="63"/>
  <c r="M33" i="63"/>
  <c r="S14" i="61"/>
  <c r="U14" i="61"/>
  <c r="M36" i="63"/>
  <c r="S29" i="61"/>
  <c r="U29" i="61"/>
  <c r="S27" i="61"/>
  <c r="U27" i="61"/>
  <c r="S21" i="61"/>
  <c r="U21" i="61"/>
  <c r="R70" i="58"/>
  <c r="S70" i="58"/>
  <c r="R63" i="58"/>
  <c r="S63" i="58"/>
</calcChain>
</file>

<file path=xl/sharedStrings.xml><?xml version="1.0" encoding="utf-8"?>
<sst xmlns="http://schemas.openxmlformats.org/spreadsheetml/2006/main" count="6485" uniqueCount="695">
  <si>
    <t>Средний</t>
  </si>
  <si>
    <t>Игра 1</t>
  </si>
  <si>
    <t>Игра 2</t>
  </si>
  <si>
    <t>Игра 3</t>
  </si>
  <si>
    <t>Фамилия</t>
  </si>
  <si>
    <t>Место</t>
  </si>
  <si>
    <t>Игра 4</t>
  </si>
  <si>
    <t>Очки</t>
  </si>
  <si>
    <t>Чуруксаева Людмила</t>
  </si>
  <si>
    <t>Оловянникова Елена</t>
  </si>
  <si>
    <t>Дикушникова Ольга</t>
  </si>
  <si>
    <t>Шенцев Сергей</t>
  </si>
  <si>
    <t>Пушкарев Александр</t>
  </si>
  <si>
    <t>Куклин Игорь</t>
  </si>
  <si>
    <t>Кравченко Оксана</t>
  </si>
  <si>
    <t>Янв</t>
  </si>
  <si>
    <t>Фев</t>
  </si>
  <si>
    <t>Мар</t>
  </si>
  <si>
    <t>Апр</t>
  </si>
  <si>
    <t>Май</t>
  </si>
  <si>
    <t>Июн</t>
  </si>
  <si>
    <t>Июл</t>
  </si>
  <si>
    <t>Сен</t>
  </si>
  <si>
    <t>Окт</t>
  </si>
  <si>
    <t>Ноя</t>
  </si>
  <si>
    <t>Гамов Евгений</t>
  </si>
  <si>
    <t>Дорожка 1</t>
  </si>
  <si>
    <t>Дорожка 2</t>
  </si>
  <si>
    <t>Дорожка 3</t>
  </si>
  <si>
    <t>Дорожка 4</t>
  </si>
  <si>
    <t>Игрок 1</t>
  </si>
  <si>
    <t>Игрок 2</t>
  </si>
  <si>
    <t>Игрок 3</t>
  </si>
  <si>
    <t>Игрок 4</t>
  </si>
  <si>
    <t>Ситников Алексей</t>
  </si>
  <si>
    <t>Кол-во участников</t>
  </si>
  <si>
    <t>Папанцева Юлия</t>
  </si>
  <si>
    <t>-</t>
  </si>
  <si>
    <t>Игроки</t>
  </si>
  <si>
    <t>Эммерих Эдуард</t>
  </si>
  <si>
    <t>Авг</t>
  </si>
  <si>
    <t>Черный Сергей</t>
  </si>
  <si>
    <t>Февраль</t>
  </si>
  <si>
    <t>Ермолаев Кирилл</t>
  </si>
  <si>
    <t>Адаева Наталья</t>
  </si>
  <si>
    <t>Юматова Наталья</t>
  </si>
  <si>
    <t>Клюева Наталья</t>
  </si>
  <si>
    <t>Захаров Андрей</t>
  </si>
  <si>
    <t>Игрок 5</t>
  </si>
  <si>
    <t>Игрок 6</t>
  </si>
  <si>
    <t>Женихова Евгения</t>
  </si>
  <si>
    <t>Гаврицков Владимир</t>
  </si>
  <si>
    <t>ср</t>
  </si>
  <si>
    <t>по результатам финала</t>
  </si>
  <si>
    <t>по результатам полуфинала</t>
  </si>
  <si>
    <t>Дор.</t>
  </si>
  <si>
    <t>ФИО</t>
  </si>
  <si>
    <t>Сумм</t>
  </si>
  <si>
    <t>Результат соревнований</t>
  </si>
  <si>
    <t>сумма</t>
  </si>
  <si>
    <t>Победитель этапа</t>
  </si>
  <si>
    <t>место</t>
  </si>
  <si>
    <t>Мужчины</t>
  </si>
  <si>
    <t>Женщины</t>
  </si>
  <si>
    <t>Левченко Алексей</t>
  </si>
  <si>
    <t>Тимохин Владимир</t>
  </si>
  <si>
    <t>Синякова Ирина</t>
  </si>
  <si>
    <t>Карунас Антон</t>
  </si>
  <si>
    <t>Постоенко Андрей</t>
  </si>
  <si>
    <t>Дегтева Виктория</t>
  </si>
  <si>
    <t>1-1</t>
  </si>
  <si>
    <t>3-3</t>
  </si>
  <si>
    <t>2-1</t>
  </si>
  <si>
    <t>3-1</t>
  </si>
  <si>
    <t>4-1</t>
  </si>
  <si>
    <t>1-2</t>
  </si>
  <si>
    <t>2-2</t>
  </si>
  <si>
    <t>3-2</t>
  </si>
  <si>
    <t>4-2</t>
  </si>
  <si>
    <t>1-3</t>
  </si>
  <si>
    <t>2-3</t>
  </si>
  <si>
    <t>4-3</t>
  </si>
  <si>
    <t>рез.</t>
  </si>
  <si>
    <t>кол-во</t>
  </si>
  <si>
    <t xml:space="preserve">финал </t>
  </si>
  <si>
    <r>
      <t xml:space="preserve">Отборочник </t>
    </r>
    <r>
      <rPr>
        <b/>
        <sz val="12"/>
        <color indexed="30"/>
        <rFont val="Tahoma"/>
        <family val="2"/>
        <charset val="204"/>
      </rPr>
      <t>1-й заход 12 человек</t>
    </r>
  </si>
  <si>
    <t>дор.</t>
  </si>
  <si>
    <t>Ган-п</t>
  </si>
  <si>
    <t>1. Отборочные игры:</t>
  </si>
  <si>
    <r>
      <t>1/2 финала (</t>
    </r>
    <r>
      <rPr>
        <b/>
        <sz val="12"/>
        <color indexed="30"/>
        <rFont val="Tahoma"/>
        <family val="2"/>
        <charset val="204"/>
      </rPr>
      <t>1 заход)</t>
    </r>
  </si>
  <si>
    <t>2. Полуфинал</t>
  </si>
  <si>
    <t>3. Финал</t>
  </si>
  <si>
    <r>
      <t xml:space="preserve">1/2 финала ( </t>
    </r>
    <r>
      <rPr>
        <b/>
        <sz val="12"/>
        <color indexed="30"/>
        <rFont val="Tahoma"/>
        <family val="2"/>
        <charset val="204"/>
      </rPr>
      <t>2 заход)</t>
    </r>
  </si>
  <si>
    <t>4. Результат</t>
  </si>
  <si>
    <t>Пере-ка</t>
  </si>
  <si>
    <t>Сред.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</si>
  <si>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</si>
  <si>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</si>
  <si>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</si>
  <si>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</si>
  <si>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</si>
  <si>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</si>
  <si>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</si>
  <si>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</si>
  <si>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</si>
  <si>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</si>
  <si>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</si>
  <si>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</si>
  <si>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</si>
  <si>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</si>
  <si>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</si>
  <si>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</si>
  <si>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</si>
  <si>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</si>
  <si>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</si>
  <si>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</si>
  <si>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фио</t>
  </si>
  <si>
    <r>
      <t xml:space="preserve">Отборочник </t>
    </r>
    <r>
      <rPr>
        <b/>
        <sz val="12"/>
        <color indexed="30"/>
        <rFont val="Tahoma"/>
        <family val="2"/>
        <charset val="204"/>
      </rPr>
      <t>2-й заход 8 человек</t>
    </r>
  </si>
  <si>
    <t>Дегтева Вика</t>
  </si>
  <si>
    <t>СУровцев Александр</t>
  </si>
  <si>
    <t>Городилов Сергей</t>
  </si>
  <si>
    <t>1 дорожка</t>
  </si>
  <si>
    <t>2 дорожка</t>
  </si>
  <si>
    <t>3 дорожка</t>
  </si>
  <si>
    <t>4  дорожка</t>
  </si>
  <si>
    <r>
      <t xml:space="preserve"> Отборочник </t>
    </r>
    <r>
      <rPr>
        <b/>
        <sz val="12"/>
        <color indexed="30"/>
        <rFont val="Tahoma"/>
        <family val="2"/>
        <charset val="204"/>
      </rPr>
      <t xml:space="preserve">1 заход </t>
    </r>
  </si>
  <si>
    <r>
      <t xml:space="preserve"> Отборочник </t>
    </r>
    <r>
      <rPr>
        <b/>
        <sz val="12"/>
        <color indexed="30"/>
        <rFont val="Tahoma"/>
        <family val="2"/>
        <charset val="204"/>
      </rPr>
      <t xml:space="preserve">2 заход </t>
    </r>
  </si>
  <si>
    <r>
      <t xml:space="preserve">1/2 финала </t>
    </r>
    <r>
      <rPr>
        <b/>
        <sz val="10"/>
        <color indexed="30"/>
        <rFont val="Tahoma"/>
        <family val="2"/>
        <charset val="204"/>
      </rPr>
      <t>1 заход</t>
    </r>
  </si>
  <si>
    <r>
      <t xml:space="preserve">1/2 финала </t>
    </r>
    <r>
      <rPr>
        <b/>
        <sz val="10"/>
        <color indexed="30"/>
        <rFont val="Tahoma"/>
        <family val="2"/>
        <charset val="204"/>
      </rPr>
      <t>2 заход</t>
    </r>
  </si>
  <si>
    <r>
      <t>Отборочник</t>
    </r>
    <r>
      <rPr>
        <b/>
        <sz val="12"/>
        <color indexed="30"/>
        <rFont val="Tahoma"/>
        <family val="2"/>
        <charset val="204"/>
      </rPr>
      <t xml:space="preserve"> Переигровка</t>
    </r>
  </si>
  <si>
    <r>
      <rPr>
        <b/>
        <sz val="12"/>
        <rFont val="Tahoma"/>
        <family val="2"/>
        <charset val="204"/>
      </rPr>
      <t>1/2 финала</t>
    </r>
    <r>
      <rPr>
        <b/>
        <sz val="12"/>
        <color indexed="30"/>
        <rFont val="Tahoma"/>
        <family val="2"/>
        <charset val="204"/>
      </rPr>
      <t xml:space="preserve"> Переигровка</t>
    </r>
  </si>
  <si>
    <t>ФИНАЛ</t>
  </si>
  <si>
    <t>дор/игрок</t>
  </si>
  <si>
    <t xml:space="preserve">Коммерческий турнир </t>
  </si>
  <si>
    <t>Бурнаев Роман</t>
  </si>
  <si>
    <t>Демидов Кирилл</t>
  </si>
  <si>
    <t>Тулина Мария</t>
  </si>
  <si>
    <t>иванов</t>
  </si>
  <si>
    <t>1 игра</t>
  </si>
  <si>
    <t>2 игра</t>
  </si>
  <si>
    <t>дор</t>
  </si>
  <si>
    <t>игрок</t>
  </si>
  <si>
    <r>
      <t xml:space="preserve"> Отборочник </t>
    </r>
    <r>
      <rPr>
        <b/>
        <sz val="11"/>
        <color indexed="30"/>
        <rFont val="Tahoma"/>
        <family val="2"/>
        <charset val="204"/>
      </rPr>
      <t xml:space="preserve">1 заход </t>
    </r>
  </si>
  <si>
    <r>
      <t xml:space="preserve">Отборочник </t>
    </r>
    <r>
      <rPr>
        <b/>
        <sz val="11"/>
        <color indexed="30"/>
        <rFont val="Tahoma"/>
        <family val="2"/>
        <charset val="204"/>
      </rPr>
      <t>1-й заход 12 человек</t>
    </r>
  </si>
  <si>
    <t>кол- во</t>
  </si>
  <si>
    <t>за 3 место</t>
  </si>
  <si>
    <t>3 игра</t>
  </si>
  <si>
    <t>21</t>
  </si>
  <si>
    <t>22</t>
  </si>
  <si>
    <t>23</t>
  </si>
  <si>
    <t>24</t>
  </si>
  <si>
    <t>25</t>
  </si>
  <si>
    <t>26</t>
  </si>
  <si>
    <t>1  дорожка</t>
  </si>
  <si>
    <r>
      <t>Отборочник 2</t>
    </r>
    <r>
      <rPr>
        <b/>
        <sz val="11"/>
        <color indexed="30"/>
        <rFont val="Tahoma"/>
        <family val="2"/>
        <charset val="204"/>
      </rPr>
      <t>-й заход 12 человек</t>
    </r>
  </si>
  <si>
    <t>27</t>
  </si>
  <si>
    <r>
      <t>Отборочник 3</t>
    </r>
    <r>
      <rPr>
        <b/>
        <sz val="11"/>
        <color indexed="30"/>
        <rFont val="Tahoma"/>
        <family val="2"/>
        <charset val="204"/>
      </rPr>
      <t>-й заход 3 человека</t>
    </r>
  </si>
  <si>
    <t>Фатаев Назим</t>
  </si>
  <si>
    <t>Cинякова Ирина</t>
  </si>
  <si>
    <r>
      <t>Отборочник</t>
    </r>
    <r>
      <rPr>
        <b/>
        <sz val="11"/>
        <color indexed="30"/>
        <rFont val="Tahoma"/>
        <family val="2"/>
        <charset val="204"/>
      </rPr>
      <t xml:space="preserve"> Переигровка</t>
    </r>
    <r>
      <rPr>
        <b/>
        <sz val="11"/>
        <rFont val="Tahoma"/>
        <family val="2"/>
        <charset val="204"/>
      </rPr>
      <t xml:space="preserve"> 1 заход</t>
    </r>
  </si>
  <si>
    <r>
      <t>Отборочник</t>
    </r>
    <r>
      <rPr>
        <b/>
        <sz val="11"/>
        <color indexed="30"/>
        <rFont val="Tahoma"/>
        <family val="2"/>
        <charset val="204"/>
      </rPr>
      <t xml:space="preserve"> Переигровка</t>
    </r>
    <r>
      <rPr>
        <b/>
        <sz val="11"/>
        <rFont val="Tahoma"/>
        <family val="2"/>
        <charset val="204"/>
      </rPr>
      <t xml:space="preserve"> 2 заход</t>
    </r>
  </si>
  <si>
    <t>4/3</t>
  </si>
  <si>
    <t>3/4</t>
  </si>
  <si>
    <t>1/2</t>
  </si>
  <si>
    <t>2/1</t>
  </si>
  <si>
    <t>1/8</t>
  </si>
  <si>
    <t>1/4</t>
  </si>
  <si>
    <t>за 1 место (до 2-х побед)</t>
  </si>
  <si>
    <t>отбор</t>
  </si>
  <si>
    <t>средний</t>
  </si>
  <si>
    <t>2 победы</t>
  </si>
  <si>
    <t>финал</t>
  </si>
  <si>
    <t>1 победа</t>
  </si>
  <si>
    <t>Cитников Алексей</t>
  </si>
  <si>
    <t>2. 1/8 финала (16 человек):</t>
  </si>
  <si>
    <t>СУРОВЦЕВ Александр</t>
  </si>
  <si>
    <r>
      <t xml:space="preserve"> Отборочник </t>
    </r>
    <r>
      <rPr>
        <b/>
        <sz val="11"/>
        <color indexed="30"/>
        <rFont val="Tahoma"/>
        <family val="2"/>
        <charset val="204"/>
      </rPr>
      <t>2 зах</t>
    </r>
    <r>
      <rPr>
        <b/>
        <sz val="11"/>
        <color indexed="30"/>
        <rFont val="Tahoma"/>
        <family val="2"/>
        <charset val="204"/>
      </rPr>
      <t xml:space="preserve">од </t>
    </r>
  </si>
  <si>
    <r>
      <t xml:space="preserve"> Отборочник </t>
    </r>
    <r>
      <rPr>
        <b/>
        <sz val="11"/>
        <color indexed="30"/>
        <rFont val="Tahoma"/>
        <family val="2"/>
        <charset val="204"/>
      </rPr>
      <t>3 захо</t>
    </r>
    <r>
      <rPr>
        <b/>
        <sz val="11"/>
        <color indexed="30"/>
        <rFont val="Tahoma"/>
        <family val="2"/>
        <charset val="204"/>
      </rPr>
      <t xml:space="preserve">д </t>
    </r>
  </si>
  <si>
    <r>
      <rPr>
        <b/>
        <i/>
        <sz val="11"/>
        <rFont val="Tahoma"/>
        <family val="2"/>
        <charset val="204"/>
      </rPr>
      <t>1/8 финала</t>
    </r>
    <r>
      <rPr>
        <b/>
        <i/>
        <sz val="11"/>
        <color indexed="30"/>
        <rFont val="Tahoma"/>
        <family val="2"/>
        <charset val="204"/>
      </rPr>
      <t xml:space="preserve"> 1 заход</t>
    </r>
  </si>
  <si>
    <r>
      <rPr>
        <b/>
        <i/>
        <sz val="11"/>
        <rFont val="Tahoma"/>
        <family val="2"/>
        <charset val="204"/>
      </rPr>
      <t>1/8 финала</t>
    </r>
    <r>
      <rPr>
        <b/>
        <i/>
        <sz val="11"/>
        <color indexed="30"/>
        <rFont val="Tahoma"/>
        <family val="2"/>
        <charset val="204"/>
      </rPr>
      <t xml:space="preserve"> 2 заход</t>
    </r>
  </si>
  <si>
    <t>3. 1/4 финала (8 человек):</t>
  </si>
  <si>
    <t>4. 1/2 финала (4 человека):</t>
  </si>
  <si>
    <t>2/3</t>
  </si>
  <si>
    <t>3/2</t>
  </si>
  <si>
    <t>за 1 место</t>
  </si>
  <si>
    <t>5. Финал:</t>
  </si>
  <si>
    <t>3/2/3</t>
  </si>
  <si>
    <t>сумма побед</t>
  </si>
  <si>
    <t>Результат Отборочных игр</t>
  </si>
  <si>
    <t>Ф.И.О.</t>
  </si>
  <si>
    <t>6. Результат Соревнований:</t>
  </si>
  <si>
    <t>Коммерческий турнир 24 февраля 2020 года.</t>
  </si>
  <si>
    <t>Ткачев Владимир</t>
  </si>
  <si>
    <t>Быков Алексей</t>
  </si>
  <si>
    <t>Тулин Евгений</t>
  </si>
  <si>
    <t>Беседина Елена</t>
  </si>
  <si>
    <t>Январь</t>
  </si>
  <si>
    <t>Март</t>
  </si>
  <si>
    <t>Апрель</t>
  </si>
  <si>
    <t>Июнь</t>
  </si>
  <si>
    <t>Июль</t>
  </si>
  <si>
    <t>Август</t>
  </si>
  <si>
    <t>Сентябрь</t>
  </si>
  <si>
    <t>Октябрь</t>
  </si>
  <si>
    <t>Ноябрь</t>
  </si>
  <si>
    <t>макс</t>
  </si>
  <si>
    <t>мин</t>
  </si>
  <si>
    <t>"Добро пожаловать в команду"</t>
  </si>
  <si>
    <r>
      <rPr>
        <b/>
        <sz val="10"/>
        <color indexed="30"/>
        <rFont val="Tahoma"/>
        <family val="2"/>
        <charset val="204"/>
      </rPr>
      <t>Лучший</t>
    </r>
    <r>
      <rPr>
        <sz val="10"/>
        <color indexed="30"/>
        <rFont val="Tahoma"/>
        <family val="2"/>
        <charset val="204"/>
      </rPr>
      <t xml:space="preserve"> результат в одной партии среди мужчин 248</t>
    </r>
  </si>
  <si>
    <r>
      <rPr>
        <b/>
        <sz val="10"/>
        <color indexed="60"/>
        <rFont val="Tahoma"/>
        <family val="2"/>
        <charset val="204"/>
      </rPr>
      <t>Лучший</t>
    </r>
    <r>
      <rPr>
        <sz val="10"/>
        <color indexed="60"/>
        <rFont val="Tahoma"/>
        <family val="2"/>
        <charset val="204"/>
      </rPr>
      <t xml:space="preserve"> результат в одной партии среди женщины 235</t>
    </r>
  </si>
  <si>
    <r>
      <t xml:space="preserve">Лучший средний </t>
    </r>
    <r>
      <rPr>
        <sz val="10"/>
        <color indexed="62"/>
        <rFont val="Tahoma"/>
        <family val="2"/>
        <charset val="204"/>
      </rPr>
      <t>результат среди мужчин</t>
    </r>
  </si>
  <si>
    <t>"Победитель этапа" в рейтинговом турнире 2020 года</t>
  </si>
  <si>
    <t>Победитель в номинации "Лучший результат в одной партии" 2020 года</t>
  </si>
  <si>
    <t xml:space="preserve">За волю к победе (Минимальный 81) </t>
  </si>
  <si>
    <t xml:space="preserve">За волю к победе (Минимальный 85) </t>
  </si>
  <si>
    <t>SOUR APPLE «квашеное яблоко»</t>
  </si>
  <si>
    <r>
      <t xml:space="preserve">Лучший средний </t>
    </r>
    <r>
      <rPr>
        <sz val="10"/>
        <color indexed="60"/>
        <rFont val="Tahoma"/>
        <family val="2"/>
        <charset val="204"/>
      </rPr>
      <t>результат среди женщин</t>
    </r>
    <r>
      <rPr>
        <b/>
        <sz val="10"/>
        <color indexed="60"/>
        <rFont val="Tahoma"/>
        <family val="2"/>
        <charset val="204"/>
      </rPr>
      <t/>
    </r>
  </si>
  <si>
    <t xml:space="preserve">Самый дисциплинированный участник турнира 2020 года </t>
  </si>
  <si>
    <r>
      <t>Дважды</t>
    </r>
    <r>
      <rPr>
        <sz val="10"/>
        <color indexed="56"/>
        <rFont val="Tahoma"/>
        <family val="2"/>
        <charset val="204"/>
      </rPr>
      <t xml:space="preserve"> "Победитель этапа" в рейтинговом турнире 2020 года,</t>
    </r>
  </si>
  <si>
    <r>
      <rPr>
        <b/>
        <sz val="10"/>
        <color indexed="30"/>
        <rFont val="Tahoma"/>
        <family val="2"/>
        <charset val="204"/>
      </rPr>
      <t xml:space="preserve">Трижды </t>
    </r>
    <r>
      <rPr>
        <sz val="10"/>
        <color indexed="30"/>
        <rFont val="Tahoma"/>
        <family val="2"/>
        <charset val="204"/>
      </rPr>
      <t>победитель номинации "Лучший результат в одной партии"</t>
    </r>
  </si>
  <si>
    <t>Игра 5</t>
  </si>
  <si>
    <t>Игра 6</t>
  </si>
  <si>
    <t>Игра 7</t>
  </si>
  <si>
    <t>Игра 8</t>
  </si>
  <si>
    <t>Результат</t>
  </si>
  <si>
    <t>Абсолютный чемпион</t>
  </si>
  <si>
    <t>1 место</t>
  </si>
  <si>
    <t>2 место</t>
  </si>
  <si>
    <t>3 место</t>
  </si>
  <si>
    <r>
      <rPr>
        <b/>
        <sz val="10"/>
        <color indexed="60"/>
        <rFont val="Tahoma"/>
        <family val="2"/>
        <charset val="204"/>
      </rPr>
      <t>Трижды</t>
    </r>
    <r>
      <rPr>
        <sz val="10"/>
        <color indexed="60"/>
        <rFont val="Tahoma"/>
        <family val="2"/>
        <charset val="204"/>
      </rPr>
      <t xml:space="preserve"> победитель номинации "Лучший результат в одной партии"</t>
    </r>
  </si>
  <si>
    <r>
      <rPr>
        <b/>
        <sz val="10"/>
        <color indexed="60"/>
        <rFont val="Tahoma"/>
        <family val="2"/>
        <charset val="204"/>
      </rPr>
      <t>Дважды</t>
    </r>
    <r>
      <rPr>
        <sz val="10"/>
        <color indexed="60"/>
        <rFont val="Tahoma"/>
        <family val="2"/>
        <charset val="204"/>
      </rPr>
      <t xml:space="preserve"> "Победитель этапа" в рейтинговом турнире 2020 года</t>
    </r>
    <r>
      <rPr>
        <b/>
        <sz val="10"/>
        <color indexed="60"/>
        <rFont val="Tahoma"/>
        <family val="2"/>
        <charset val="204"/>
      </rPr>
      <t/>
    </r>
  </si>
  <si>
    <r>
      <rPr>
        <b/>
        <sz val="10"/>
        <color indexed="60"/>
        <rFont val="Tahoma"/>
        <family val="2"/>
        <charset val="204"/>
      </rPr>
      <t>Дважды</t>
    </r>
    <r>
      <rPr>
        <sz val="10"/>
        <color indexed="60"/>
        <rFont val="Tahoma"/>
        <family val="2"/>
        <charset val="204"/>
      </rPr>
      <t xml:space="preserve"> "Победитель этапа" в рейтинговом турнире 2020 года</t>
    </r>
  </si>
  <si>
    <t>Чемпионы г. Норильска по спортивному боулингу 2020 года</t>
  </si>
  <si>
    <t xml:space="preserve">Проверила на совпадения по тройкам, </t>
  </si>
  <si>
    <t>а так же на смену играков , чтоб каждый отыграл по разу как 1-й,2-й,3-й)</t>
  </si>
  <si>
    <t>1.2,3</t>
  </si>
  <si>
    <t>4,5,6</t>
  </si>
  <si>
    <t>9,7,8</t>
  </si>
  <si>
    <t>12,10,11</t>
  </si>
  <si>
    <t>1,2,3</t>
  </si>
  <si>
    <t>4,1,2</t>
  </si>
  <si>
    <t>5,1,2</t>
  </si>
  <si>
    <t>6,1,2</t>
  </si>
  <si>
    <t>8,1,2</t>
  </si>
  <si>
    <t>9,1,2</t>
  </si>
  <si>
    <t>10,1,2</t>
  </si>
  <si>
    <t>11,1,2</t>
  </si>
  <si>
    <t>12,1,2</t>
  </si>
  <si>
    <t>4,1,3</t>
  </si>
  <si>
    <t>5,1,3</t>
  </si>
  <si>
    <t>6,1,3</t>
  </si>
  <si>
    <t>7,1,3</t>
  </si>
  <si>
    <t>8,1,3</t>
  </si>
  <si>
    <t>9,1,3</t>
  </si>
  <si>
    <t>10,1,3</t>
  </si>
  <si>
    <t>11,1,3</t>
  </si>
  <si>
    <t>12,1,3</t>
  </si>
  <si>
    <t>12,4,9</t>
  </si>
  <si>
    <t>10,1,7</t>
  </si>
  <si>
    <t>11,2,5</t>
  </si>
  <si>
    <t>8,3,6</t>
  </si>
  <si>
    <t>5,1,4</t>
  </si>
  <si>
    <t>6,1,4</t>
  </si>
  <si>
    <t>7,1,4</t>
  </si>
  <si>
    <t>9,1,4</t>
  </si>
  <si>
    <t>10,1,4</t>
  </si>
  <si>
    <t>12,1,4</t>
  </si>
  <si>
    <t>6,1,5</t>
  </si>
  <si>
    <t>7,1,5</t>
  </si>
  <si>
    <t>8,1,5</t>
  </si>
  <si>
    <t>10,1,5</t>
  </si>
  <si>
    <t>11,1,5</t>
  </si>
  <si>
    <t>12,1,5</t>
  </si>
  <si>
    <t>11,6,7</t>
  </si>
  <si>
    <t>12,2,8</t>
  </si>
  <si>
    <t>10,3,4</t>
  </si>
  <si>
    <t>9,1,5</t>
  </si>
  <si>
    <t>7,1,6</t>
  </si>
  <si>
    <t>8,1,6</t>
  </si>
  <si>
    <t>9,1,6</t>
  </si>
  <si>
    <t>10,1,6</t>
  </si>
  <si>
    <t>11,1,6</t>
  </si>
  <si>
    <t>8,1,7</t>
  </si>
  <si>
    <t>9,1,7</t>
  </si>
  <si>
    <t>11,1,7</t>
  </si>
  <si>
    <t>12,1,7</t>
  </si>
  <si>
    <t>10,5,8</t>
  </si>
  <si>
    <t>11,3,9</t>
  </si>
  <si>
    <t>12,1,6</t>
  </si>
  <si>
    <t>7,2,4</t>
  </si>
  <si>
    <t>9,1,8</t>
  </si>
  <si>
    <t>10,1,8</t>
  </si>
  <si>
    <t>12,1,8</t>
  </si>
  <si>
    <t>10,1,9</t>
  </si>
  <si>
    <t>11,1,9</t>
  </si>
  <si>
    <t>12,1,9</t>
  </si>
  <si>
    <t>9,2,6</t>
  </si>
  <si>
    <t>12,4,10</t>
  </si>
  <si>
    <t>7,3,5</t>
  </si>
  <si>
    <t>11,1,8</t>
  </si>
  <si>
    <t>11,1,10</t>
  </si>
  <si>
    <t>12,1,10</t>
  </si>
  <si>
    <t>12,1,11</t>
  </si>
  <si>
    <t>12,5,7</t>
  </si>
  <si>
    <t>9,3,8</t>
  </si>
  <si>
    <t>11,1,4</t>
  </si>
  <si>
    <t>10,2,6</t>
  </si>
  <si>
    <t>4,2,3</t>
  </si>
  <si>
    <t>5,2,3</t>
  </si>
  <si>
    <t>6,2,3</t>
  </si>
  <si>
    <t>7,2,3</t>
  </si>
  <si>
    <t>8,2,3</t>
  </si>
  <si>
    <t>9,2,3</t>
  </si>
  <si>
    <t>10,2,3</t>
  </si>
  <si>
    <t>11,2,3</t>
  </si>
  <si>
    <t>12,2,3</t>
  </si>
  <si>
    <t>5,2,4</t>
  </si>
  <si>
    <t>6,2,4</t>
  </si>
  <si>
    <t>8,2,4</t>
  </si>
  <si>
    <t>9,2,4</t>
  </si>
  <si>
    <t>10,2,4</t>
  </si>
  <si>
    <t>11,2,4</t>
  </si>
  <si>
    <t>12,2,4</t>
  </si>
  <si>
    <t>8,1,4</t>
  </si>
  <si>
    <t>11,5,6</t>
  </si>
  <si>
    <t>10,2,9</t>
  </si>
  <si>
    <t>12,3,7</t>
  </si>
  <si>
    <t>6,2,5</t>
  </si>
  <si>
    <t>7,2,5</t>
  </si>
  <si>
    <t>8,2,5</t>
  </si>
  <si>
    <t>9,2,5</t>
  </si>
  <si>
    <t>10,2,5</t>
  </si>
  <si>
    <t>12,2,5</t>
  </si>
  <si>
    <t>7,2,6</t>
  </si>
  <si>
    <t>8,2,6</t>
  </si>
  <si>
    <t>11,2,6</t>
  </si>
  <si>
    <t>12,2,6</t>
  </si>
  <si>
    <t>11,3,10</t>
  </si>
  <si>
    <t>7,1,2</t>
  </si>
  <si>
    <t>12,6,8</t>
  </si>
  <si>
    <t>9,4,5</t>
  </si>
  <si>
    <t>8,2,7</t>
  </si>
  <si>
    <t>9,2,7</t>
  </si>
  <si>
    <t>10,2,7</t>
  </si>
  <si>
    <t>11,2,7</t>
  </si>
  <si>
    <t>12,2,7</t>
  </si>
  <si>
    <t>9,2,8</t>
  </si>
  <si>
    <t>10,2,8</t>
  </si>
  <si>
    <t>11,2,8</t>
  </si>
  <si>
    <t>11,2,9</t>
  </si>
  <si>
    <t>12,2,9</t>
  </si>
  <si>
    <t>11,2,10</t>
  </si>
  <si>
    <t>12,2,10</t>
  </si>
  <si>
    <t>12,2,11</t>
  </si>
  <si>
    <t>5,3,4</t>
  </si>
  <si>
    <t>6,3,4</t>
  </si>
  <si>
    <t>7,3,4</t>
  </si>
  <si>
    <t>8,3,4</t>
  </si>
  <si>
    <t>9,3,4</t>
  </si>
  <si>
    <t>11,3,4</t>
  </si>
  <si>
    <t>12,3,4</t>
  </si>
  <si>
    <t>6,3,5</t>
  </si>
  <si>
    <t>8,3,5</t>
  </si>
  <si>
    <t>9,3,5</t>
  </si>
  <si>
    <t>10,3,5</t>
  </si>
  <si>
    <t>11,3,5</t>
  </si>
  <si>
    <t>12,3,5</t>
  </si>
  <si>
    <t>7,3,6</t>
  </si>
  <si>
    <t>9,3,6</t>
  </si>
  <si>
    <t>10,3,6</t>
  </si>
  <si>
    <t>11,3,6</t>
  </si>
  <si>
    <t>12,3,6</t>
  </si>
  <si>
    <t>8,3,7</t>
  </si>
  <si>
    <t>9,3,7</t>
  </si>
  <si>
    <t>10,3,7</t>
  </si>
  <si>
    <t>11,3,7</t>
  </si>
  <si>
    <t>10,3,8</t>
  </si>
  <si>
    <t>11,3,8</t>
  </si>
  <si>
    <t>12,3,8</t>
  </si>
  <si>
    <t>10,3,9</t>
  </si>
  <si>
    <t>12,3,9</t>
  </si>
  <si>
    <t>12,3,10</t>
  </si>
  <si>
    <t>12,3,11</t>
  </si>
  <si>
    <t>6,4,5</t>
  </si>
  <si>
    <t>7,4,5</t>
  </si>
  <si>
    <t>8,4,5</t>
  </si>
  <si>
    <t>10,4,5</t>
  </si>
  <si>
    <t>11,4,5</t>
  </si>
  <si>
    <t>12,4,5</t>
  </si>
  <si>
    <t>7,4,6</t>
  </si>
  <si>
    <t>8,4,6</t>
  </si>
  <si>
    <t>9,4,6</t>
  </si>
  <si>
    <t>10,4,6</t>
  </si>
  <si>
    <t>11,4,6</t>
  </si>
  <si>
    <t>12,4,6</t>
  </si>
  <si>
    <t>8,4,7</t>
  </si>
  <si>
    <t>9,4,7</t>
  </si>
  <si>
    <t>10,4,7</t>
  </si>
  <si>
    <t>11,4,7</t>
  </si>
  <si>
    <t>12,4,7</t>
  </si>
  <si>
    <t>9,4,8</t>
  </si>
  <si>
    <t>10,4,8</t>
  </si>
  <si>
    <t>11,4,8</t>
  </si>
  <si>
    <t>12,4,8</t>
  </si>
  <si>
    <t>10,4,9</t>
  </si>
  <si>
    <t>11,4,9</t>
  </si>
  <si>
    <t>11,4,10</t>
  </si>
  <si>
    <t>12,4,11</t>
  </si>
  <si>
    <t>7,5,6</t>
  </si>
  <si>
    <t>8,5,6</t>
  </si>
  <si>
    <t>9,5,6</t>
  </si>
  <si>
    <t>10,5,6</t>
  </si>
  <si>
    <t>12,5,6</t>
  </si>
  <si>
    <t>8,5,7</t>
  </si>
  <si>
    <t>9,5,7</t>
  </si>
  <si>
    <t>10,5,7</t>
  </si>
  <si>
    <t>11,5,7</t>
  </si>
  <si>
    <t>9,5,8</t>
  </si>
  <si>
    <t>11,5,8</t>
  </si>
  <si>
    <t>12,5,8</t>
  </si>
  <si>
    <t>10,5,9</t>
  </si>
  <si>
    <t>11,5,9</t>
  </si>
  <si>
    <t>12,5,9</t>
  </si>
  <si>
    <t>11,5,10</t>
  </si>
  <si>
    <t>12,5,10</t>
  </si>
  <si>
    <t>12,5,11</t>
  </si>
  <si>
    <t>8,6,7</t>
  </si>
  <si>
    <t>9,6,7</t>
  </si>
  <si>
    <t>10,6,7</t>
  </si>
  <si>
    <t>12,6,7</t>
  </si>
  <si>
    <t>9,6,8</t>
  </si>
  <si>
    <t>10,6,8</t>
  </si>
  <si>
    <t>11,6,8</t>
  </si>
  <si>
    <t>10,6,9</t>
  </si>
  <si>
    <t>11,6,9</t>
  </si>
  <si>
    <t>12,6,9</t>
  </si>
  <si>
    <t>11,6,10</t>
  </si>
  <si>
    <t>12,6,10</t>
  </si>
  <si>
    <t>12,6,11</t>
  </si>
  <si>
    <t>10,7,8</t>
  </si>
  <si>
    <t>11,7,8</t>
  </si>
  <si>
    <t>12,7,8</t>
  </si>
  <si>
    <t>10,7,9</t>
  </si>
  <si>
    <t>11,7,9</t>
  </si>
  <si>
    <t>12,7,9</t>
  </si>
  <si>
    <t>11,7,10</t>
  </si>
  <si>
    <t>12,7,10</t>
  </si>
  <si>
    <t>12,7,11</t>
  </si>
  <si>
    <t>10,8,9</t>
  </si>
  <si>
    <t>11,8,9</t>
  </si>
  <si>
    <t>12,8,9</t>
  </si>
  <si>
    <t>11,8,10</t>
  </si>
  <si>
    <t>12,8,10</t>
  </si>
  <si>
    <t>12,8,11</t>
  </si>
  <si>
    <t>11,9,10</t>
  </si>
  <si>
    <t>12,9,10</t>
  </si>
  <si>
    <t>12,9,11</t>
  </si>
  <si>
    <t>1. Куклин Игорь</t>
  </si>
  <si>
    <t>2. Ситников Алексей</t>
  </si>
  <si>
    <t>3. Ермолаев Кирилл</t>
  </si>
  <si>
    <t>4. Чёрный Сергей</t>
  </si>
  <si>
    <t>5. Гамов Евгений</t>
  </si>
  <si>
    <t>6. Захаров Андрей</t>
  </si>
  <si>
    <t>7. Пушкарев Александр</t>
  </si>
  <si>
    <t>8. Постоенко Андрей</t>
  </si>
  <si>
    <t>9. Женихова Евгения</t>
  </si>
  <si>
    <t>10. Клюева Наталья</t>
  </si>
  <si>
    <t>11. Шенцев Сергей</t>
  </si>
  <si>
    <t>12. Дикушникова Ольга</t>
  </si>
  <si>
    <t>дор/ игрок</t>
  </si>
  <si>
    <t>Лучший результат в одной игре</t>
  </si>
  <si>
    <t>Чемпионат города Норильска по боулингу</t>
  </si>
  <si>
    <t>Фамилия, имя игрока</t>
  </si>
  <si>
    <t>(мужчины)</t>
  </si>
  <si>
    <t>за звание Абсолютного чемпиона города Норильска по боулингу</t>
  </si>
  <si>
    <t>определения участников турнира</t>
  </si>
  <si>
    <t>(женщины)</t>
  </si>
  <si>
    <t>Примечание:</t>
  </si>
  <si>
    <t>мужчины</t>
  </si>
  <si>
    <t>женщины</t>
  </si>
  <si>
    <t xml:space="preserve">Рейтинговая таблица </t>
  </si>
  <si>
    <t>Доп.
очки</t>
  </si>
  <si>
    <t>Лучший
результат
в одной
игре</t>
  </si>
  <si>
    <t>Средний
результат
в трёх
лучших
играх</t>
  </si>
  <si>
    <t>Сумма
очков
в трёх
лучших
играх</t>
  </si>
  <si>
    <t>Рейтинг.
очки</t>
  </si>
  <si>
    <t>В графе "Дополнительные очки" отражаются дополнительные рейтинговые очки, а также гандикап отдельных участников этапа.</t>
  </si>
  <si>
    <t xml:space="preserve">При подсчёте результатов игр учитывается гандикап для отдельных участников. В соревнованиях женщин гандикап для девушек в возрасте </t>
  </si>
  <si>
    <t>до 14 лет включительно составляет +8 очков в каждой игре. В соревнованиях мужчин гандикап для юношей в возрасте до 14 лет включительно</t>
  </si>
  <si>
    <t>составляет +8 очков в каждой игре.</t>
  </si>
  <si>
    <t>Победителю этапа к полученным рейтинговым очкам прибавляются два рейтинговых очка.</t>
  </si>
  <si>
    <t>Очеред.
выполн.
бросков
на
начальн.
дорожке</t>
  </si>
  <si>
    <t>№ начальн.
дорожки
игрока</t>
  </si>
  <si>
    <t>Сумма
рейтингов.
очков</t>
  </si>
  <si>
    <t>Рейтинговые очки по результатам предварительных этапов</t>
  </si>
  <si>
    <t xml:space="preserve">результаты предварительного этапа </t>
  </si>
  <si>
    <t>турнирная таблица</t>
  </si>
  <si>
    <t>2024 год</t>
  </si>
  <si>
    <t>2024 года</t>
  </si>
  <si>
    <t>21 января 2024 года</t>
  </si>
  <si>
    <t>11 февраля 2024 года</t>
  </si>
  <si>
    <t>17 марта 2024 года</t>
  </si>
  <si>
    <t>21 апреля 2024 года</t>
  </si>
  <si>
    <t>12 мая 2024 года</t>
  </si>
  <si>
    <t>16 июня 2024 года</t>
  </si>
  <si>
    <t>14 июля 2024 года</t>
  </si>
  <si>
    <t>11 августа 2024 года</t>
  </si>
  <si>
    <t>15 сентября 2024 года</t>
  </si>
  <si>
    <t>20 октября 2024 года</t>
  </si>
  <si>
    <t>10 ноября 2024 года</t>
  </si>
  <si>
    <t xml:space="preserve"> Отборочные игры: 1 поток</t>
  </si>
  <si>
    <t>№№</t>
  </si>
  <si>
    <t>Отборочные игры: 1-й поток (18 игроков)</t>
  </si>
  <si>
    <t>Сумма с
гандикапом</t>
  </si>
  <si>
    <t>1
игра</t>
  </si>
  <si>
    <t>5  дорожка</t>
  </si>
  <si>
    <t>6  дорожка</t>
  </si>
  <si>
    <t>Сумма</t>
  </si>
  <si>
    <t>2
игра</t>
  </si>
  <si>
    <t>3
игра</t>
  </si>
  <si>
    <t>5-1</t>
  </si>
  <si>
    <t>5-2</t>
  </si>
  <si>
    <t>5-3</t>
  </si>
  <si>
    <t>6-1</t>
  </si>
  <si>
    <t>6-2</t>
  </si>
  <si>
    <t>6-3</t>
  </si>
  <si>
    <t xml:space="preserve"> Отборочные игры: 2 поток</t>
  </si>
  <si>
    <t>1
поток</t>
  </si>
  <si>
    <t>2
поток</t>
  </si>
  <si>
    <t>1/2 финала: 18 игроков</t>
  </si>
  <si>
    <t>1/2 финала: Переигровка</t>
  </si>
  <si>
    <t>Финал</t>
  </si>
  <si>
    <t>Финал: 12 игроков</t>
  </si>
  <si>
    <t>Зимний рейтинговый турнир</t>
  </si>
  <si>
    <t>25 февраля 2024 года</t>
  </si>
  <si>
    <r>
      <t>Отборочные игры:</t>
    </r>
    <r>
      <rPr>
        <b/>
        <sz val="14"/>
        <color indexed="30"/>
        <rFont val="Arial"/>
        <family val="2"/>
        <charset val="204"/>
      </rPr>
      <t xml:space="preserve"> </t>
    </r>
    <r>
      <rPr>
        <b/>
        <sz val="14"/>
        <rFont val="Arial"/>
        <family val="2"/>
        <charset val="204"/>
      </rPr>
      <t>Переигровка</t>
    </r>
  </si>
  <si>
    <t>Ганд-п</t>
  </si>
  <si>
    <t>Сумма с ганд-пом</t>
  </si>
  <si>
    <r>
      <t>1/2 финала</t>
    </r>
    <r>
      <rPr>
        <b/>
        <sz val="14"/>
        <color indexed="30"/>
        <rFont val="Arial"/>
        <family val="2"/>
        <charset val="204"/>
      </rPr>
      <t xml:space="preserve"> </t>
    </r>
  </si>
  <si>
    <t>Рез-т</t>
  </si>
  <si>
    <t>Весенний рейтинговый турнир</t>
  </si>
  <si>
    <t>26 мая 2024 года</t>
  </si>
  <si>
    <t>Летний рейтинговый турнир</t>
  </si>
  <si>
    <t>25 августа 2024 года</t>
  </si>
  <si>
    <t>Осенний рейтинговый турнир</t>
  </si>
  <si>
    <t>24 ноября 2024 года</t>
  </si>
  <si>
    <t>Зима</t>
  </si>
  <si>
    <t>Весна</t>
  </si>
  <si>
    <t>Лето</t>
  </si>
  <si>
    <t>Осень</t>
  </si>
  <si>
    <t>1 этап</t>
  </si>
  <si>
    <t>2 этап</t>
  </si>
  <si>
    <t>3 этап</t>
  </si>
  <si>
    <t>4 этап</t>
  </si>
  <si>
    <t>5 этап</t>
  </si>
  <si>
    <t>6 этап</t>
  </si>
  <si>
    <t>7 этап</t>
  </si>
  <si>
    <t>8 этап</t>
  </si>
  <si>
    <t>9 этап</t>
  </si>
  <si>
    <t>10 этап</t>
  </si>
  <si>
    <t>11 этап</t>
  </si>
  <si>
    <t>Мая</t>
  </si>
  <si>
    <t xml:space="preserve">Рейтинговые очки по результатам этапов Чемпионата города Норильска по боулингу, рейтинговых турниров по боулингу
</t>
  </si>
  <si>
    <t>п/финал</t>
  </si>
  <si>
    <t>Шарафутдинов Вячеслав</t>
  </si>
  <si>
    <t>Бекшаев Василий</t>
  </si>
  <si>
    <t>Суровцев Александр</t>
  </si>
  <si>
    <t>Хмелев Максим</t>
  </si>
  <si>
    <t>Сейфулаев Владимир</t>
  </si>
  <si>
    <t>Гончаров Антон</t>
  </si>
  <si>
    <t>Бородин Виталий</t>
  </si>
  <si>
    <t>Самофеев Сергей</t>
  </si>
  <si>
    <t>Овчинников Андрей</t>
  </si>
  <si>
    <t>Сметанин Дмитрий</t>
  </si>
  <si>
    <t>Девяшин Сергей</t>
  </si>
  <si>
    <t>Солонков Владимир</t>
  </si>
  <si>
    <t>Шамков Валентин</t>
  </si>
  <si>
    <t>Федченко Денис</t>
  </si>
  <si>
    <t>599 очков</t>
  </si>
  <si>
    <t>244 очка</t>
  </si>
  <si>
    <t>Солонкова Екатерина</t>
  </si>
  <si>
    <t>Махотина Олеся</t>
  </si>
  <si>
    <t>Сметанина Анна</t>
  </si>
  <si>
    <t>Богородская Ирина</t>
  </si>
  <si>
    <t>Ратникова Наталья</t>
  </si>
  <si>
    <t>Волкова Елена</t>
  </si>
  <si>
    <t>Хрипунова Елена</t>
  </si>
  <si>
    <t>Ушанева Нина</t>
  </si>
  <si>
    <t>Кудашева Василя</t>
  </si>
  <si>
    <t>Степанова Ксения</t>
  </si>
  <si>
    <t>Кузнецова Вера</t>
  </si>
  <si>
    <t>Порошина Анна</t>
  </si>
  <si>
    <t>Маркова Светлана</t>
  </si>
  <si>
    <t>556 очков</t>
  </si>
  <si>
    <t>221 очко</t>
  </si>
  <si>
    <t>Кожемяко Роман</t>
  </si>
  <si>
    <t>Шнаров Андрей</t>
  </si>
  <si>
    <t>549 очков</t>
  </si>
  <si>
    <t>225 очков</t>
  </si>
  <si>
    <t>Морозова Ольга</t>
  </si>
  <si>
    <t>518 очков</t>
  </si>
  <si>
    <t>197 очков</t>
  </si>
  <si>
    <t>Соколов Сергей</t>
  </si>
  <si>
    <t>542 очка</t>
  </si>
  <si>
    <t>204 очка</t>
  </si>
  <si>
    <t>534 очка</t>
  </si>
  <si>
    <t>192 очка</t>
  </si>
  <si>
    <t>Волков Андрей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</si>
  <si>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</si>
  <si>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</si>
  <si>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</si>
  <si>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</si>
  <si>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</si>
  <si>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</si>
  <si>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</si>
  <si>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</si>
  <si>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</si>
  <si>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Полуфинал: 18 игроков</t>
  </si>
  <si>
    <t>Шаховой Артем</t>
  </si>
  <si>
    <t>Танделов Руха</t>
  </si>
  <si>
    <t>Фидаров Артур</t>
  </si>
  <si>
    <t>569 очков</t>
  </si>
  <si>
    <t>230 очков</t>
  </si>
  <si>
    <t>546 очков</t>
  </si>
  <si>
    <t>224 очка</t>
  </si>
  <si>
    <t>Федченко Виталий</t>
  </si>
  <si>
    <t>Бугаева Венера</t>
  </si>
  <si>
    <t>610 очков</t>
  </si>
  <si>
    <t>243 очка</t>
  </si>
  <si>
    <t>4.7.</t>
  </si>
  <si>
    <t>4.10.</t>
  </si>
  <si>
    <t>Шароглазов Федор</t>
  </si>
  <si>
    <t>Солонкова Катя</t>
  </si>
  <si>
    <t>Волкова Лена</t>
  </si>
  <si>
    <r>
      <t>Отборочные игры:</t>
    </r>
    <r>
      <rPr>
        <b/>
        <sz val="12"/>
        <color indexed="30"/>
        <rFont val="Arial"/>
        <family val="2"/>
        <charset val="204"/>
      </rPr>
      <t xml:space="preserve"> </t>
    </r>
    <r>
      <rPr>
        <b/>
        <sz val="12"/>
        <rFont val="Arial"/>
        <family val="2"/>
        <charset val="204"/>
      </rPr>
      <t>Переигровка</t>
    </r>
  </si>
  <si>
    <t>В графе "Гандикап" отражается гандикап отдельных участников турнира.</t>
  </si>
  <si>
    <t>4.1.6.</t>
  </si>
  <si>
    <t>При подсчёте результата игроков на всех этапах турниров учитывается гандикап для отдельных участников турнира:</t>
  </si>
  <si>
    <t>- гандикап для женщин в каждой игре составляет +8 очков;</t>
  </si>
  <si>
    <t>- гандикап для девушек и юношей в возрасте до 14 лет включительно в каждой игре составляет +10 очков.</t>
  </si>
  <si>
    <t>Рейтинговые очки участников турнира.</t>
  </si>
  <si>
    <t>4.5.3.</t>
  </si>
  <si>
    <t xml:space="preserve">В зависимости от занятого на турнире места игроку присваиваются рейтинговые очки за каждый этап турнира, в котором игрок принимал участие. </t>
  </si>
  <si>
    <t xml:space="preserve">Рейтинговые очки игрока определяются как сумма результатов его игр (лучших игр – в отборе и полуфинале) на соответствующем этапе турнира, деленная на десять. </t>
  </si>
  <si>
    <t>К рейтинговым очкам за финал турнира прибавляются дополнительные очки:</t>
  </si>
  <si>
    <t>- победителю турнира – пять рейтинговых очков;</t>
  </si>
  <si>
    <t>- игроку, занявшему второе место на турнире – три рейтинговых очка;</t>
  </si>
  <si>
    <t>- игроку, занявшему третье место на турнире – одно рейтинговое очко.</t>
  </si>
  <si>
    <t>Уасова Жанна</t>
  </si>
  <si>
    <t>Полозова Татьяна</t>
  </si>
  <si>
    <t>Бахтина Нина</t>
  </si>
  <si>
    <t>Отборочные игры: 1-й поток (9 игроков)</t>
  </si>
  <si>
    <t>статист</t>
  </si>
  <si>
    <t>571 очко</t>
  </si>
  <si>
    <t>215 очков</t>
  </si>
  <si>
    <t>551 очко</t>
  </si>
  <si>
    <t>216 очков</t>
  </si>
  <si>
    <t>195 очков</t>
  </si>
  <si>
    <t>515 очков</t>
  </si>
  <si>
    <t>191 очко</t>
  </si>
  <si>
    <t>596 очков</t>
  </si>
  <si>
    <t>212 очков</t>
  </si>
  <si>
    <t>220 очков</t>
  </si>
  <si>
    <t>567 очков</t>
  </si>
  <si>
    <t>Пушкарев Александ
Овчинников Андрей</t>
  </si>
  <si>
    <t>200 очков</t>
  </si>
  <si>
    <t>541 очко</t>
  </si>
  <si>
    <t>580 очков</t>
  </si>
  <si>
    <t>525 очков</t>
  </si>
  <si>
    <t>190 очков</t>
  </si>
  <si>
    <t>Угодников Тимур</t>
  </si>
  <si>
    <t>590 очков</t>
  </si>
  <si>
    <t>202 очка</t>
  </si>
  <si>
    <t>Отборочные игры: 1-й поток (10 игроков)</t>
  </si>
  <si>
    <t>Отборочные игры: 2-й поток (10 игроков)</t>
  </si>
  <si>
    <t>Отборочные игры: 3-й поток (10 игроков)</t>
  </si>
  <si>
    <t>Отборочные игры: 2-й поток (18 игроков)</t>
  </si>
  <si>
    <t>Игра 9</t>
  </si>
  <si>
    <t>Игра 10</t>
  </si>
  <si>
    <t>Игра 11</t>
  </si>
  <si>
    <t>Игра 12</t>
  </si>
  <si>
    <t>Турнир за звание Абсолютного чемпиона города Норильска 2024 года</t>
  </si>
  <si>
    <t>8 декабря 2024 года</t>
  </si>
  <si>
    <t>Коммерческий турнир 5 января 2023 года</t>
  </si>
  <si>
    <t>Солонков Владимири</t>
  </si>
  <si>
    <t>Отборочные игры: 1-й поток (15 игроков)</t>
  </si>
  <si>
    <r>
      <t>Отборочные игры:</t>
    </r>
    <r>
      <rPr>
        <b/>
        <sz val="16"/>
        <color indexed="30"/>
        <rFont val="Tahoma"/>
        <family val="2"/>
        <charset val="204"/>
      </rPr>
      <t xml:space="preserve"> </t>
    </r>
    <r>
      <rPr>
        <b/>
        <sz val="16"/>
        <rFont val="Tahoma"/>
        <family val="2"/>
        <charset val="204"/>
      </rPr>
      <t>Переигровка</t>
    </r>
  </si>
  <si>
    <r>
      <t>1/2 финала</t>
    </r>
    <r>
      <rPr>
        <b/>
        <sz val="16"/>
        <color indexed="30"/>
        <rFont val="Tahoma"/>
        <family val="2"/>
        <charset val="204"/>
      </rPr>
      <t xml:space="preserve"> </t>
    </r>
  </si>
  <si>
    <t>4
игра</t>
  </si>
  <si>
    <t>Коммерческий турнир 28 апреля 2024 года</t>
  </si>
  <si>
    <t>Отборочные игры: 1-й поток (12 игроков)</t>
  </si>
  <si>
    <t>Миннахметов Эльдар</t>
  </si>
  <si>
    <t>Отборочные игры: 2-й поток (12 игроков)</t>
  </si>
  <si>
    <r>
      <t>Отборочные игры:</t>
    </r>
    <r>
      <rPr>
        <b/>
        <sz val="14"/>
        <color indexed="30"/>
        <rFont val="Tahoma"/>
        <family val="2"/>
        <charset val="204"/>
      </rPr>
      <t xml:space="preserve"> </t>
    </r>
    <r>
      <rPr>
        <b/>
        <sz val="14"/>
        <rFont val="Tahoma"/>
        <family val="2"/>
        <charset val="204"/>
      </rPr>
      <t>Переигровка</t>
    </r>
  </si>
  <si>
    <r>
      <t>1/2 финала</t>
    </r>
    <r>
      <rPr>
        <b/>
        <sz val="14"/>
        <color indexed="30"/>
        <rFont val="Tahoma"/>
        <family val="2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</si>
</sst>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0.0"/>
    <numFmt numFmtId="166" formatCode="_-* #,##0.0_р_._-;\-* #,##0.0_р_._-;_-* &quot;-&quot;??_р_._-;_-@_-"/>
  </numFmts>
  <fonts count="209" x14ac:knownFonts="1">
    <font>
      <sz val="10"/>
      <name val="Arial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sz val="10"/>
      <name val="Tahoma"/>
      <family val="2"/>
      <charset val="204"/>
    </font>
    <font>
      <b/>
      <sz val="12"/>
      <name val="Tahoma"/>
      <family val="2"/>
      <charset val="204"/>
    </font>
    <font>
      <sz val="12"/>
      <name val="Tahoma"/>
      <family val="2"/>
      <charset val="204"/>
    </font>
    <font>
      <b/>
      <sz val="10"/>
      <name val="Tahoma"/>
      <family val="2"/>
      <charset val="204"/>
    </font>
    <font>
      <sz val="12"/>
      <name val="Segoe Print"/>
      <charset val="204"/>
    </font>
    <font>
      <sz val="10"/>
      <name val="Segoe Print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b/>
      <sz val="14"/>
      <name val="Tahoma"/>
      <family val="2"/>
      <charset val="204"/>
    </font>
    <font>
      <b/>
      <sz val="12"/>
      <color indexed="30"/>
      <name val="Tahoma"/>
      <family val="2"/>
      <charset val="204"/>
    </font>
    <font>
      <sz val="10"/>
      <name val="Arial"/>
      <family val="2"/>
      <charset val="204"/>
    </font>
    <font>
      <i/>
      <sz val="9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1"/>
      <color indexed="30"/>
      <name val="Tahoma"/>
      <family val="2"/>
      <charset val="204"/>
    </font>
    <font>
      <b/>
      <sz val="10"/>
      <color indexed="30"/>
      <name val="Tahoma"/>
      <family val="2"/>
      <charset val="204"/>
    </font>
    <font>
      <i/>
      <sz val="12"/>
      <name val="Tahoma"/>
      <family val="2"/>
      <charset val="204"/>
    </font>
    <font>
      <b/>
      <i/>
      <sz val="12"/>
      <name val="Tahoma"/>
      <family val="2"/>
      <charset val="204"/>
    </font>
    <font>
      <b/>
      <i/>
      <sz val="11"/>
      <name val="Tahoma"/>
      <family val="2"/>
      <charset val="204"/>
    </font>
    <font>
      <sz val="8"/>
      <name val="Arial"/>
      <family val="2"/>
      <charset val="204"/>
    </font>
    <font>
      <sz val="10"/>
      <name val="Tahoma"/>
      <family val="2"/>
    </font>
    <font>
      <sz val="11"/>
      <name val="Tahoma"/>
      <family val="2"/>
    </font>
    <font>
      <b/>
      <i/>
      <sz val="11"/>
      <color indexed="30"/>
      <name val="Tahoma"/>
      <family val="2"/>
      <charset val="204"/>
    </font>
    <font>
      <b/>
      <sz val="16"/>
      <name val="Tahoma"/>
      <family val="2"/>
      <charset val="204"/>
    </font>
    <font>
      <sz val="10"/>
      <color indexed="17"/>
      <name val="Arial"/>
      <family val="2"/>
      <charset val="204"/>
    </font>
    <font>
      <sz val="10"/>
      <color indexed="56"/>
      <name val="Arial"/>
      <family val="2"/>
      <charset val="204"/>
    </font>
    <font>
      <sz val="14"/>
      <color indexed="60"/>
      <name val="Arial"/>
      <family val="2"/>
      <charset val="204"/>
    </font>
    <font>
      <b/>
      <sz val="16"/>
      <color indexed="30"/>
      <name val="Monotype Corsiva"/>
      <family val="4"/>
      <charset val="204"/>
    </font>
    <font>
      <b/>
      <sz val="10"/>
      <color indexed="30"/>
      <name val="Arial"/>
      <family val="2"/>
      <charset val="204"/>
    </font>
    <font>
      <b/>
      <sz val="16"/>
      <color indexed="56"/>
      <name val="Monotype Corsiva"/>
      <family val="4"/>
      <charset val="204"/>
    </font>
    <font>
      <sz val="10"/>
      <color indexed="30"/>
      <name val="Tahoma"/>
      <family val="2"/>
      <charset val="204"/>
    </font>
    <font>
      <sz val="10"/>
      <color indexed="60"/>
      <name val="Tahoma"/>
      <family val="2"/>
      <charset val="204"/>
    </font>
    <font>
      <b/>
      <sz val="12"/>
      <color indexed="56"/>
      <name val="Segoe Print"/>
      <charset val="204"/>
    </font>
    <font>
      <b/>
      <sz val="10"/>
      <color indexed="56"/>
      <name val="Segoe Print"/>
      <charset val="204"/>
    </font>
    <font>
      <b/>
      <i/>
      <sz val="12"/>
      <color indexed="60"/>
      <name val="Segoe Print"/>
      <charset val="204"/>
    </font>
    <font>
      <b/>
      <i/>
      <sz val="10"/>
      <color indexed="60"/>
      <name val="Segoe Print"/>
      <charset val="204"/>
    </font>
    <font>
      <b/>
      <sz val="16"/>
      <color indexed="10"/>
      <name val="Monotype Corsiva"/>
      <family val="4"/>
      <charset val="204"/>
    </font>
    <font>
      <b/>
      <sz val="10"/>
      <color indexed="56"/>
      <name val="Tahoma"/>
      <family val="2"/>
      <charset val="204"/>
    </font>
    <font>
      <sz val="10"/>
      <color indexed="56"/>
      <name val="Tahoma"/>
      <family val="2"/>
      <charset val="204"/>
    </font>
    <font>
      <b/>
      <sz val="10"/>
      <color indexed="17"/>
      <name val="Tahoma"/>
      <family val="2"/>
      <charset val="204"/>
    </font>
    <font>
      <b/>
      <sz val="10"/>
      <color indexed="60"/>
      <name val="Tahoma"/>
      <family val="2"/>
      <charset val="204"/>
    </font>
    <font>
      <b/>
      <sz val="10"/>
      <color indexed="30"/>
      <name val="Tahoma"/>
      <family val="2"/>
      <charset val="204"/>
    </font>
    <font>
      <sz val="12"/>
      <color indexed="56"/>
      <name val="Tahoma"/>
      <family val="2"/>
      <charset val="204"/>
    </font>
    <font>
      <b/>
      <sz val="11"/>
      <color indexed="56"/>
      <name val="Tahoma"/>
      <family val="2"/>
      <charset val="204"/>
    </font>
    <font>
      <sz val="12"/>
      <color indexed="60"/>
      <name val="Tahoma"/>
      <family val="2"/>
      <charset val="204"/>
    </font>
    <font>
      <b/>
      <sz val="11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sz val="12"/>
      <color indexed="30"/>
      <name val="Tahoma"/>
      <family val="2"/>
      <charset val="204"/>
    </font>
    <font>
      <sz val="10"/>
      <color indexed="30"/>
      <name val="Arial"/>
      <family val="2"/>
      <charset val="204"/>
    </font>
    <font>
      <b/>
      <sz val="12"/>
      <color indexed="56"/>
      <name val="Tahoma"/>
      <family val="2"/>
      <charset val="204"/>
    </font>
    <font>
      <sz val="14"/>
      <color indexed="56"/>
      <name val="Arial"/>
      <family val="2"/>
      <charset val="204"/>
    </font>
    <font>
      <sz val="12"/>
      <color indexed="30"/>
      <name val="Tahoma"/>
      <family val="2"/>
      <charset val="204"/>
    </font>
    <font>
      <b/>
      <sz val="14"/>
      <color indexed="30"/>
      <name val="Tahoma"/>
      <family val="2"/>
      <charset val="204"/>
    </font>
    <font>
      <b/>
      <sz val="14"/>
      <color indexed="17"/>
      <name val="Tahoma"/>
      <family val="2"/>
      <charset val="204"/>
    </font>
    <font>
      <b/>
      <sz val="14"/>
      <color indexed="36"/>
      <name val="Tahoma"/>
      <family val="2"/>
      <charset val="204"/>
    </font>
    <font>
      <b/>
      <sz val="14"/>
      <color indexed="60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indexed="30"/>
      <name val="Tahoma"/>
      <family val="2"/>
      <charset val="204"/>
    </font>
    <font>
      <sz val="11"/>
      <color indexed="60"/>
      <name val="Tahoma"/>
      <family val="2"/>
      <charset val="204"/>
    </font>
    <font>
      <sz val="11"/>
      <color indexed="56"/>
      <name val="Tahoma"/>
      <family val="2"/>
      <charset val="204"/>
    </font>
    <font>
      <b/>
      <i/>
      <sz val="11"/>
      <color indexed="10"/>
      <name val="Tahoma"/>
      <family val="2"/>
      <charset val="204"/>
    </font>
    <font>
      <sz val="11"/>
      <color indexed="30"/>
      <name val="Tahoma"/>
      <family val="2"/>
    </font>
    <font>
      <sz val="11"/>
      <color indexed="8"/>
      <name val="Tahoma"/>
      <family val="2"/>
    </font>
    <font>
      <b/>
      <sz val="16"/>
      <color indexed="17"/>
      <name val="Tahoma"/>
      <family val="2"/>
      <charset val="204"/>
    </font>
    <font>
      <i/>
      <sz val="11"/>
      <color indexed="56"/>
      <name val="Tahoma"/>
      <family val="2"/>
      <charset val="204"/>
    </font>
    <font>
      <b/>
      <i/>
      <sz val="11"/>
      <color indexed="36"/>
      <name val="Tahoma"/>
      <family val="2"/>
      <charset val="204"/>
    </font>
    <font>
      <b/>
      <i/>
      <sz val="11"/>
      <color indexed="36"/>
      <name val="Tahoma"/>
      <family val="2"/>
    </font>
    <font>
      <sz val="16"/>
      <color indexed="36"/>
      <name val="Tahoma"/>
      <family val="2"/>
      <charset val="204"/>
    </font>
    <font>
      <i/>
      <sz val="16"/>
      <color indexed="36"/>
      <name val="Tahoma"/>
      <family val="2"/>
      <charset val="204"/>
    </font>
    <font>
      <sz val="16"/>
      <color indexed="60"/>
      <name val="Tahoma"/>
      <family val="2"/>
      <charset val="204"/>
    </font>
    <font>
      <i/>
      <sz val="16"/>
      <color indexed="60"/>
      <name val="Tahoma"/>
      <family val="2"/>
      <charset val="204"/>
    </font>
    <font>
      <i/>
      <sz val="16"/>
      <color indexed="30"/>
      <name val="Tahoma"/>
      <family val="2"/>
      <charset val="204"/>
    </font>
    <font>
      <sz val="16"/>
      <color indexed="30"/>
      <name val="Tahoma"/>
      <family val="2"/>
    </font>
    <font>
      <b/>
      <sz val="16"/>
      <color indexed="30"/>
      <name val="Tahoma"/>
      <family val="2"/>
      <charset val="204"/>
    </font>
    <font>
      <sz val="16"/>
      <color indexed="30"/>
      <name val="Arial"/>
      <family val="2"/>
      <charset val="204"/>
    </font>
    <font>
      <b/>
      <sz val="16"/>
      <color indexed="60"/>
      <name val="Tahoma"/>
      <family val="2"/>
      <charset val="204"/>
    </font>
    <font>
      <b/>
      <sz val="16"/>
      <color indexed="36"/>
      <name val="Tahoma"/>
      <family val="2"/>
      <charset val="204"/>
    </font>
    <font>
      <b/>
      <i/>
      <sz val="16"/>
      <color indexed="56"/>
      <name val="Tahoma"/>
      <family val="2"/>
      <charset val="204"/>
    </font>
    <font>
      <b/>
      <sz val="16"/>
      <color indexed="56"/>
      <name val="Tahoma"/>
      <family val="2"/>
      <charset val="204"/>
    </font>
    <font>
      <b/>
      <sz val="11"/>
      <color indexed="36"/>
      <name val="Tahoma"/>
      <family val="2"/>
      <charset val="204"/>
    </font>
    <font>
      <b/>
      <sz val="11"/>
      <color indexed="60"/>
      <name val="Tahoma"/>
      <family val="2"/>
      <charset val="204"/>
    </font>
    <font>
      <b/>
      <sz val="11"/>
      <color indexed="30"/>
      <name val="Tahoma"/>
      <family val="2"/>
      <charset val="204"/>
    </font>
    <font>
      <b/>
      <sz val="11"/>
      <color indexed="17"/>
      <name val="Tahoma"/>
      <family val="2"/>
      <charset val="204"/>
    </font>
    <font>
      <sz val="11"/>
      <color indexed="8"/>
      <name val="Tahoma"/>
      <family val="2"/>
      <charset val="204"/>
    </font>
    <font>
      <b/>
      <sz val="11"/>
      <color indexed="17"/>
      <name val="Arial"/>
      <family val="2"/>
      <charset val="204"/>
    </font>
    <font>
      <b/>
      <i/>
      <sz val="11"/>
      <color indexed="30"/>
      <name val="Tahoma"/>
      <family val="2"/>
      <charset val="204"/>
    </font>
    <font>
      <b/>
      <i/>
      <sz val="12"/>
      <color indexed="36"/>
      <name val="Tahoma"/>
      <family val="2"/>
      <charset val="204"/>
    </font>
    <font>
      <b/>
      <i/>
      <sz val="11"/>
      <color indexed="60"/>
      <name val="Tahoma"/>
      <family val="2"/>
      <charset val="204"/>
    </font>
    <font>
      <b/>
      <sz val="10"/>
      <color indexed="60"/>
      <name val="Arial"/>
      <family val="2"/>
      <charset val="204"/>
    </font>
    <font>
      <b/>
      <sz val="10"/>
      <color indexed="36"/>
      <name val="Arial"/>
      <family val="2"/>
      <charset val="204"/>
    </font>
    <font>
      <b/>
      <sz val="8"/>
      <name val="Arial"/>
      <family val="2"/>
      <charset val="204"/>
    </font>
    <font>
      <sz val="10"/>
      <color indexed="62"/>
      <name val="Tahoma"/>
      <family val="2"/>
      <charset val="204"/>
    </font>
    <font>
      <b/>
      <sz val="9"/>
      <name val="Tahoma"/>
      <family val="2"/>
      <charset val="204"/>
    </font>
    <font>
      <b/>
      <i/>
      <sz val="9"/>
      <name val="Tahoma"/>
      <family val="2"/>
      <charset val="204"/>
    </font>
    <font>
      <b/>
      <sz val="16"/>
      <name val="Arial"/>
      <family val="2"/>
      <charset val="204"/>
    </font>
    <font>
      <sz val="9"/>
      <name val="Tahoma"/>
      <family val="2"/>
      <charset val="204"/>
    </font>
    <font>
      <sz val="9"/>
      <name val="Arial"/>
      <family val="2"/>
      <charset val="204"/>
    </font>
    <font>
      <b/>
      <sz val="10"/>
      <color rgb="FF329664"/>
      <name val="Arial"/>
      <family val="2"/>
      <charset val="204"/>
    </font>
    <font>
      <b/>
      <sz val="10"/>
      <color rgb="FF0000C0"/>
      <name val="Arial"/>
      <family val="2"/>
      <charset val="204"/>
    </font>
    <font>
      <sz val="10"/>
      <color rgb="FF0070C0"/>
      <name val="Tahoma"/>
      <family val="2"/>
      <charset val="204"/>
    </font>
    <font>
      <sz val="12"/>
      <color rgb="FF0070C0"/>
      <name val="Tahoma"/>
      <family val="2"/>
      <charset val="204"/>
    </font>
    <font>
      <sz val="10"/>
      <color rgb="FFC00000"/>
      <name val="Tahoma"/>
      <family val="2"/>
      <charset val="204"/>
    </font>
    <font>
      <sz val="12"/>
      <color rgb="FFC00000"/>
      <name val="Tahoma"/>
      <family val="2"/>
      <charset val="204"/>
    </font>
    <font>
      <b/>
      <sz val="10"/>
      <color rgb="FF7030A0"/>
      <name val="Tahoma"/>
      <family val="2"/>
      <charset val="204"/>
    </font>
    <font>
      <b/>
      <sz val="10"/>
      <color theme="3" tint="0.39997558519241921"/>
      <name val="Tahoma"/>
      <family val="2"/>
      <charset val="204"/>
    </font>
    <font>
      <b/>
      <sz val="10"/>
      <color rgb="FFC00000"/>
      <name val="Tahoma"/>
      <family val="2"/>
      <charset val="204"/>
    </font>
    <font>
      <sz val="11"/>
      <color rgb="FF0070C0"/>
      <name val="Tahoma"/>
      <family val="2"/>
      <charset val="204"/>
    </font>
    <font>
      <sz val="11"/>
      <color rgb="FFC00000"/>
      <name val="Tahoma"/>
      <family val="2"/>
      <charset val="204"/>
    </font>
    <font>
      <sz val="12"/>
      <color rgb="FFC00000"/>
      <name val="Arial"/>
      <family val="2"/>
      <charset val="204"/>
    </font>
    <font>
      <sz val="12"/>
      <color rgb="FF0070C0"/>
      <name val="Arial"/>
      <family val="2"/>
      <charset val="204"/>
    </font>
    <font>
      <sz val="14"/>
      <color rgb="FFFF0000"/>
      <name val="Arial"/>
      <family val="2"/>
      <charset val="204"/>
    </font>
    <font>
      <sz val="10"/>
      <color rgb="FF7030A0"/>
      <name val="Arial"/>
      <family val="2"/>
      <charset val="204"/>
    </font>
    <font>
      <sz val="14"/>
      <color rgb="FF002060"/>
      <name val="Arial"/>
      <family val="2"/>
      <charset val="204"/>
    </font>
    <font>
      <sz val="14"/>
      <color theme="3" tint="-0.249977111117893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color indexed="56"/>
      <name val="Calibri"/>
      <family val="2"/>
      <charset val="204"/>
      <scheme val="minor"/>
    </font>
    <font>
      <i/>
      <sz val="10"/>
      <name val="Arial"/>
      <family val="2"/>
      <charset val="204"/>
    </font>
    <font>
      <b/>
      <sz val="16"/>
      <color theme="3" tint="0.39997558519241921"/>
      <name val="Monotype Corsiva"/>
      <family val="4"/>
      <charset val="204"/>
    </font>
    <font>
      <b/>
      <sz val="18"/>
      <color theme="6" tint="-0.499984740745262"/>
      <name val="Georgia"/>
      <family val="1"/>
      <charset val="204"/>
    </font>
    <font>
      <sz val="18"/>
      <color theme="6" tint="-0.499984740745262"/>
      <name val="Georgia"/>
      <family val="1"/>
      <charset val="204"/>
    </font>
    <font>
      <i/>
      <sz val="12"/>
      <name val="Calibri"/>
      <family val="2"/>
      <charset val="204"/>
      <scheme val="minor"/>
    </font>
    <font>
      <b/>
      <i/>
      <sz val="14"/>
      <color rgb="FF002060"/>
      <name val="Cambria"/>
      <family val="1"/>
      <charset val="204"/>
      <scheme val="major"/>
    </font>
    <font>
      <b/>
      <i/>
      <sz val="14"/>
      <color indexed="10"/>
      <name val="Cambria"/>
      <family val="1"/>
      <charset val="204"/>
      <scheme val="major"/>
    </font>
    <font>
      <b/>
      <i/>
      <sz val="14"/>
      <color indexed="56"/>
      <name val="Cambria"/>
      <family val="1"/>
      <charset val="204"/>
      <scheme val="major"/>
    </font>
    <font>
      <b/>
      <i/>
      <sz val="14"/>
      <color theme="3" tint="0.39997558519241921"/>
      <name val="Cambria"/>
      <family val="1"/>
      <charset val="204"/>
      <scheme val="major"/>
    </font>
    <font>
      <b/>
      <i/>
      <sz val="14"/>
      <color indexed="30"/>
      <name val="Cambria"/>
      <family val="1"/>
      <charset val="204"/>
      <scheme val="major"/>
    </font>
    <font>
      <b/>
      <i/>
      <sz val="14"/>
      <color rgb="FFC0007C"/>
      <name val="Cambria"/>
      <family val="1"/>
      <charset val="204"/>
      <scheme val="major"/>
    </font>
    <font>
      <b/>
      <i/>
      <sz val="14"/>
      <color rgb="FFFF00C0"/>
      <name val="Cambria"/>
      <family val="1"/>
      <charset val="204"/>
      <scheme val="major"/>
    </font>
    <font>
      <b/>
      <i/>
      <sz val="14"/>
      <name val="Cambria"/>
      <family val="1"/>
      <charset val="204"/>
      <scheme val="major"/>
    </font>
    <font>
      <b/>
      <i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i/>
      <sz val="12"/>
      <color indexed="56"/>
      <name val="Arial"/>
      <family val="2"/>
      <charset val="204"/>
    </font>
    <font>
      <b/>
      <sz val="12"/>
      <color indexed="56"/>
      <name val="Arial"/>
      <family val="2"/>
      <charset val="204"/>
    </font>
    <font>
      <i/>
      <sz val="11"/>
      <name val="Arial"/>
      <family val="2"/>
      <charset val="204"/>
    </font>
    <font>
      <sz val="18"/>
      <name val="Georgia"/>
      <family val="1"/>
      <charset val="204"/>
    </font>
    <font>
      <b/>
      <sz val="12"/>
      <color indexed="17"/>
      <name val="Arial"/>
      <family val="2"/>
      <charset val="204"/>
    </font>
    <font>
      <b/>
      <sz val="12"/>
      <color rgb="FF003366"/>
      <name val="Arial"/>
      <family val="2"/>
      <charset val="204"/>
    </font>
    <font>
      <b/>
      <sz val="18"/>
      <color rgb="FF002060"/>
      <name val="Georgia"/>
      <family val="1"/>
      <charset val="204"/>
    </font>
    <font>
      <b/>
      <sz val="14"/>
      <color rgb="FF002060"/>
      <name val="Georgia"/>
      <family val="1"/>
      <charset val="204"/>
    </font>
    <font>
      <b/>
      <sz val="12"/>
      <color theme="0"/>
      <name val="Arial"/>
      <family val="2"/>
      <charset val="204"/>
    </font>
    <font>
      <b/>
      <sz val="18"/>
      <color rgb="FF7030A0"/>
      <name val="Georgia"/>
      <family val="1"/>
      <charset val="204"/>
    </font>
    <font>
      <b/>
      <i/>
      <sz val="12"/>
      <color theme="7" tint="-0.499984740745262"/>
      <name val="Arial"/>
      <family val="2"/>
      <charset val="204"/>
    </font>
    <font>
      <b/>
      <sz val="12"/>
      <color theme="7" tint="-0.499984740745262"/>
      <name val="Arial"/>
      <family val="2"/>
      <charset val="204"/>
    </font>
    <font>
      <sz val="14"/>
      <color rgb="FFC00000"/>
      <name val="Arial"/>
      <family val="2"/>
      <charset val="204"/>
    </font>
    <font>
      <b/>
      <i/>
      <sz val="12"/>
      <color rgb="FFC00000"/>
      <name val="Calibri"/>
      <family val="2"/>
      <charset val="204"/>
      <scheme val="minor"/>
    </font>
    <font>
      <b/>
      <sz val="12"/>
      <color rgb="FF0000FF"/>
      <name val="Arial"/>
      <family val="2"/>
      <charset val="204"/>
    </font>
    <font>
      <b/>
      <i/>
      <sz val="12"/>
      <color theme="5" tint="-0.249977111117893"/>
      <name val="Arial"/>
      <family val="2"/>
      <charset val="204"/>
    </font>
    <font>
      <b/>
      <sz val="18"/>
      <color rgb="FFC00000"/>
      <name val="Georgia"/>
      <family val="1"/>
      <charset val="204"/>
    </font>
    <font>
      <b/>
      <sz val="14"/>
      <color rgb="FFC00000"/>
      <name val="Georgia"/>
      <family val="1"/>
      <charset val="204"/>
    </font>
    <font>
      <b/>
      <sz val="12"/>
      <color theme="5" tint="-0.249977111117893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2"/>
      <color rgb="FF00B050"/>
      <name val="Arial"/>
      <family val="2"/>
      <charset val="204"/>
    </font>
    <font>
      <sz val="10"/>
      <name val="Arial"/>
      <family val="2"/>
      <charset val="204"/>
    </font>
    <font>
      <b/>
      <sz val="20"/>
      <color theme="6" tint="-0.499984740745262"/>
      <name val="Georgia"/>
      <family val="1"/>
      <charset val="204"/>
    </font>
    <font>
      <b/>
      <sz val="20"/>
      <color theme="4" tint="-0.499984740745262"/>
      <name val="Georgia"/>
      <family val="1"/>
      <charset val="204"/>
    </font>
    <font>
      <b/>
      <sz val="18"/>
      <color theme="4" tint="-0.499984740745262"/>
      <name val="Georgia"/>
      <family val="1"/>
      <charset val="204"/>
    </font>
    <font>
      <b/>
      <i/>
      <sz val="12"/>
      <name val="Arial"/>
      <family val="2"/>
      <charset val="204"/>
    </font>
    <font>
      <b/>
      <sz val="10"/>
      <color rgb="FFC00000"/>
      <name val="Arial"/>
      <family val="2"/>
      <charset val="204"/>
    </font>
    <font>
      <b/>
      <sz val="14"/>
      <name val="Arial"/>
      <family val="2"/>
      <charset val="204"/>
    </font>
    <font>
      <b/>
      <sz val="16"/>
      <color indexed="30"/>
      <name val="Arial"/>
      <family val="2"/>
      <charset val="204"/>
    </font>
    <font>
      <b/>
      <sz val="14"/>
      <color indexed="30"/>
      <name val="Arial"/>
      <family val="2"/>
      <charset val="204"/>
    </font>
    <font>
      <b/>
      <sz val="14"/>
      <color theme="4" tint="-0.249977111117893"/>
      <name val="Arial"/>
      <family val="2"/>
      <charset val="204"/>
    </font>
    <font>
      <sz val="16"/>
      <name val="Arial"/>
      <family val="2"/>
      <charset val="204"/>
    </font>
    <font>
      <sz val="12"/>
      <color indexed="30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rgb="FFC00000"/>
      <name val="Arial"/>
      <family val="2"/>
      <charset val="204"/>
    </font>
    <font>
      <sz val="12"/>
      <color indexed="6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sz val="12"/>
      <color indexed="56"/>
      <name val="Arial"/>
      <family val="2"/>
      <charset val="204"/>
    </font>
    <font>
      <sz val="16"/>
      <color indexed="56"/>
      <name val="Arial"/>
      <family val="2"/>
      <charset val="204"/>
    </font>
    <font>
      <b/>
      <sz val="16"/>
      <color indexed="56"/>
      <name val="Arial"/>
      <family val="2"/>
      <charset val="204"/>
    </font>
    <font>
      <b/>
      <sz val="12"/>
      <color indexed="30"/>
      <name val="Arial"/>
      <family val="2"/>
      <charset val="204"/>
    </font>
    <font>
      <b/>
      <sz val="14"/>
      <color indexed="36"/>
      <name val="Arial"/>
      <family val="2"/>
      <charset val="204"/>
    </font>
    <font>
      <b/>
      <sz val="14"/>
      <color indexed="56"/>
      <name val="Arial"/>
      <family val="2"/>
      <charset val="204"/>
    </font>
    <font>
      <b/>
      <i/>
      <sz val="14"/>
      <color indexed="56"/>
      <name val="Arial"/>
      <family val="2"/>
      <charset val="204"/>
    </font>
    <font>
      <b/>
      <i/>
      <sz val="14"/>
      <color theme="5" tint="-0.249977111117893"/>
      <name val="Arial"/>
      <family val="2"/>
      <charset val="204"/>
    </font>
    <font>
      <b/>
      <sz val="14"/>
      <color rgb="FFC00000"/>
      <name val="Arial"/>
      <family val="2"/>
      <charset val="204"/>
    </font>
    <font>
      <b/>
      <sz val="14"/>
      <color rgb="FF002060"/>
      <name val="Arial"/>
      <family val="2"/>
      <charset val="204"/>
    </font>
    <font>
      <b/>
      <sz val="12"/>
      <color rgb="FFC00000"/>
      <name val="Arial"/>
      <family val="2"/>
      <charset val="204"/>
    </font>
    <font>
      <sz val="14"/>
      <color theme="1"/>
      <name val="Arial"/>
      <family val="2"/>
      <charset val="204"/>
    </font>
    <font>
      <sz val="10"/>
      <name val="Arial"/>
      <family val="2"/>
      <charset val="204"/>
    </font>
    <font>
      <b/>
      <sz val="12"/>
      <color indexed="36"/>
      <name val="Arial"/>
      <family val="2"/>
      <charset val="204"/>
    </font>
    <font>
      <sz val="14"/>
      <name val="Arial"/>
      <family val="2"/>
      <charset val="204"/>
    </font>
    <font>
      <sz val="14"/>
      <color indexed="30"/>
      <name val="Arial"/>
      <family val="2"/>
      <charset val="204"/>
    </font>
    <font>
      <b/>
      <i/>
      <sz val="14"/>
      <color rgb="FF003366"/>
      <name val="Arial"/>
      <family val="2"/>
      <charset val="204"/>
    </font>
    <font>
      <b/>
      <sz val="18"/>
      <color theme="7" tint="-0.499984740745262"/>
      <name val="Georgia"/>
      <family val="1"/>
      <charset val="204"/>
    </font>
    <font>
      <b/>
      <i/>
      <sz val="12"/>
      <color rgb="FFC0007C"/>
      <name val="Tahoma"/>
      <family val="2"/>
      <charset val="204"/>
    </font>
    <font>
      <b/>
      <i/>
      <sz val="12"/>
      <color theme="7" tint="-0.499984740745262"/>
      <name val="Tahoma"/>
      <family val="2"/>
      <charset val="204"/>
    </font>
    <font>
      <b/>
      <sz val="12"/>
      <color rgb="FFFF0000"/>
      <name val="Tahoma"/>
      <family val="2"/>
      <charset val="204"/>
    </font>
    <font>
      <sz val="16"/>
      <name val="Tahoma"/>
      <family val="2"/>
      <charset val="204"/>
    </font>
    <font>
      <b/>
      <i/>
      <sz val="10"/>
      <name val="Tahoma"/>
      <family val="2"/>
      <charset val="204"/>
    </font>
    <font>
      <b/>
      <i/>
      <sz val="12"/>
      <color rgb="FFC00000"/>
      <name val="Tahoma"/>
      <family val="2"/>
      <charset val="204"/>
    </font>
    <font>
      <b/>
      <i/>
      <sz val="10"/>
      <color rgb="FFC00000"/>
      <name val="Tahoma"/>
      <family val="2"/>
      <charset val="204"/>
    </font>
    <font>
      <sz val="14"/>
      <color indexed="60"/>
      <name val="Tahoma"/>
      <family val="2"/>
      <charset val="204"/>
    </font>
    <font>
      <b/>
      <i/>
      <sz val="12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6"/>
      <color indexed="56"/>
      <name val="Tahoma"/>
      <family val="2"/>
      <charset val="204"/>
    </font>
    <font>
      <b/>
      <sz val="12"/>
      <color indexed="8"/>
      <name val="Tahoma"/>
      <family val="2"/>
      <charset val="204"/>
    </font>
    <font>
      <b/>
      <sz val="20"/>
      <name val="Tahoma"/>
      <family val="2"/>
      <charset val="204"/>
    </font>
    <font>
      <b/>
      <sz val="11"/>
      <color rgb="FFC00000"/>
      <name val="Tahoma"/>
      <family val="2"/>
      <charset val="204"/>
    </font>
    <font>
      <b/>
      <sz val="12"/>
      <color rgb="FFC00000"/>
      <name val="Tahoma"/>
      <family val="2"/>
      <charset val="204"/>
    </font>
    <font>
      <sz val="14"/>
      <name val="Tahoma"/>
      <family val="2"/>
      <charset val="204"/>
    </font>
    <font>
      <b/>
      <sz val="12"/>
      <color theme="1"/>
      <name val="Tahoma"/>
      <family val="2"/>
      <charset val="204"/>
    </font>
  </fonts>
  <fills count="5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BDD6E7"/>
        <bgColor indexed="64"/>
      </patternFill>
    </fill>
    <fill>
      <patternFill patternType="lightTrellis">
        <fgColor rgb="FFAFAFAF"/>
        <bgColor rgb="FFEBEBEB"/>
      </patternFill>
    </fill>
    <fill>
      <patternFill patternType="solid">
        <fgColor rgb="FFEBEBEB"/>
        <bgColor indexed="64"/>
      </patternFill>
    </fill>
    <fill>
      <patternFill patternType="solid">
        <fgColor rgb="FFFFFACD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E5F2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9999FF"/>
        <bgColor indexed="64"/>
      </patternFill>
    </fill>
  </fills>
  <borders count="2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57"/>
      </right>
      <top/>
      <bottom style="thin">
        <color indexed="64"/>
      </bottom>
      <diagonal/>
    </border>
    <border>
      <left style="thick">
        <color indexed="57"/>
      </left>
      <right/>
      <top/>
      <bottom/>
      <diagonal/>
    </border>
    <border>
      <left/>
      <right style="thick">
        <color indexed="57"/>
      </right>
      <top/>
      <bottom/>
      <diagonal/>
    </border>
    <border>
      <left style="thin">
        <color indexed="64"/>
      </left>
      <right style="thick">
        <color indexed="57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57"/>
      </bottom>
      <diagonal/>
    </border>
    <border>
      <left style="thin">
        <color indexed="64"/>
      </left>
      <right style="thick">
        <color indexed="57"/>
      </right>
      <top style="thin">
        <color indexed="64"/>
      </top>
      <bottom style="thick">
        <color indexed="57"/>
      </bottom>
      <diagonal/>
    </border>
    <border>
      <left/>
      <right/>
      <top style="thick">
        <color indexed="57"/>
      </top>
      <bottom/>
      <diagonal/>
    </border>
    <border>
      <left/>
      <right/>
      <top/>
      <bottom style="thick">
        <color indexed="57"/>
      </bottom>
      <diagonal/>
    </border>
    <border>
      <left/>
      <right/>
      <top style="thick">
        <color indexed="30"/>
      </top>
      <bottom/>
      <diagonal/>
    </border>
    <border>
      <left style="thin">
        <color indexed="64"/>
      </left>
      <right style="thick">
        <color indexed="30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30"/>
      </right>
      <top style="hair">
        <color indexed="64"/>
      </top>
      <bottom style="hair">
        <color indexed="64"/>
      </bottom>
      <diagonal/>
    </border>
    <border>
      <left style="thick">
        <color indexed="30"/>
      </left>
      <right/>
      <top/>
      <bottom/>
      <diagonal/>
    </border>
    <border>
      <left style="thin">
        <color indexed="64"/>
      </left>
      <right style="thick">
        <color indexed="30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ck">
        <color indexed="3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30"/>
      </bottom>
      <diagonal/>
    </border>
    <border>
      <left style="thin">
        <color indexed="64"/>
      </left>
      <right style="thick">
        <color indexed="30"/>
      </right>
      <top style="hair">
        <color indexed="64"/>
      </top>
      <bottom style="thick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30"/>
      </bottom>
      <diagonal/>
    </border>
    <border>
      <left style="thin">
        <color indexed="64"/>
      </left>
      <right style="thick">
        <color indexed="3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30"/>
      </right>
      <top style="thin">
        <color indexed="64"/>
      </top>
      <bottom style="thick">
        <color indexed="30"/>
      </bottom>
      <diagonal/>
    </border>
    <border>
      <left/>
      <right/>
      <top style="thick">
        <color indexed="36"/>
      </top>
      <bottom/>
      <diagonal/>
    </border>
    <border>
      <left/>
      <right style="thick">
        <color indexed="36"/>
      </right>
      <top/>
      <bottom/>
      <diagonal/>
    </border>
    <border>
      <left/>
      <right/>
      <top/>
      <bottom style="thick">
        <color indexed="36"/>
      </bottom>
      <diagonal/>
    </border>
    <border>
      <left/>
      <right style="thick">
        <color indexed="36"/>
      </right>
      <top/>
      <bottom style="thick">
        <color indexed="36"/>
      </bottom>
      <diagonal/>
    </border>
    <border>
      <left style="thin">
        <color indexed="64"/>
      </left>
      <right style="thick">
        <color indexed="36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36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36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36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36"/>
      </bottom>
      <diagonal/>
    </border>
    <border>
      <left style="thin">
        <color indexed="64"/>
      </left>
      <right style="thick">
        <color indexed="36"/>
      </right>
      <top style="thin">
        <color indexed="64"/>
      </top>
      <bottom style="thick">
        <color indexed="36"/>
      </bottom>
      <diagonal/>
    </border>
    <border>
      <left style="thick">
        <color indexed="3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30"/>
      </right>
      <top style="thin">
        <color indexed="64"/>
      </top>
      <bottom style="thin">
        <color indexed="64"/>
      </bottom>
      <diagonal/>
    </border>
    <border>
      <left style="thick">
        <color indexed="36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36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57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57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57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ck">
        <color indexed="57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57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ck">
        <color indexed="57"/>
      </bottom>
      <diagonal/>
    </border>
    <border>
      <left style="medium">
        <color indexed="64"/>
      </left>
      <right style="thick">
        <color indexed="57"/>
      </right>
      <top style="hair">
        <color indexed="64"/>
      </top>
      <bottom style="thick">
        <color indexed="57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7"/>
      </bottom>
      <diagonal/>
    </border>
    <border>
      <left style="thin">
        <color indexed="64"/>
      </left>
      <right style="thick">
        <color indexed="57"/>
      </right>
      <top style="thin">
        <color indexed="64"/>
      </top>
      <bottom style="thick">
        <color indexed="17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17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0"/>
      </left>
      <right/>
      <top/>
      <bottom/>
      <diagonal/>
    </border>
    <border>
      <left/>
      <right style="thick">
        <color indexed="60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57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57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57"/>
      </right>
      <top style="hair">
        <color indexed="64"/>
      </top>
      <bottom style="thick">
        <color indexed="57"/>
      </bottom>
      <diagonal/>
    </border>
    <border>
      <left style="thick">
        <color indexed="3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30"/>
      </right>
      <top/>
      <bottom style="medium">
        <color indexed="64"/>
      </bottom>
      <diagonal/>
    </border>
    <border>
      <left style="thick">
        <color indexed="57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57"/>
      </right>
      <top style="medium">
        <color indexed="64"/>
      </top>
      <bottom/>
      <diagonal/>
    </border>
    <border>
      <left style="thick">
        <color indexed="30"/>
      </left>
      <right style="thin">
        <color indexed="64"/>
      </right>
      <top style="thick">
        <color indexed="3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30"/>
      </top>
      <bottom style="medium">
        <color indexed="64"/>
      </bottom>
      <diagonal/>
    </border>
    <border>
      <left style="thin">
        <color indexed="64"/>
      </left>
      <right style="thick">
        <color indexed="30"/>
      </right>
      <top style="thick">
        <color indexed="30"/>
      </top>
      <bottom style="medium">
        <color indexed="64"/>
      </bottom>
      <diagonal/>
    </border>
    <border>
      <left style="thick">
        <color indexed="60"/>
      </left>
      <right style="thin">
        <color indexed="64"/>
      </right>
      <top style="thick">
        <color indexed="6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0"/>
      </top>
      <bottom style="medium">
        <color indexed="64"/>
      </bottom>
      <diagonal/>
    </border>
    <border>
      <left style="thin">
        <color indexed="64"/>
      </left>
      <right style="thick">
        <color indexed="60"/>
      </right>
      <top style="thick">
        <color indexed="60"/>
      </top>
      <bottom style="medium">
        <color indexed="64"/>
      </bottom>
      <diagonal/>
    </border>
    <border>
      <left style="thin">
        <color indexed="64"/>
      </left>
      <right style="thick">
        <color indexed="60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0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0"/>
      </bottom>
      <diagonal/>
    </border>
    <border>
      <left style="thin">
        <color indexed="64"/>
      </left>
      <right style="thick">
        <color indexed="60"/>
      </right>
      <top style="hair">
        <color indexed="64"/>
      </top>
      <bottom style="thick">
        <color indexed="60"/>
      </bottom>
      <diagonal/>
    </border>
    <border>
      <left style="thick">
        <color indexed="36"/>
      </left>
      <right style="thin">
        <color indexed="64"/>
      </right>
      <top style="thick">
        <color indexed="36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36"/>
      </top>
      <bottom style="medium">
        <color indexed="64"/>
      </bottom>
      <diagonal/>
    </border>
    <border>
      <left style="thin">
        <color indexed="64"/>
      </left>
      <right style="thick">
        <color indexed="36"/>
      </right>
      <top style="thick">
        <color indexed="36"/>
      </top>
      <bottom style="medium">
        <color indexed="64"/>
      </bottom>
      <diagonal/>
    </border>
    <border>
      <left style="thick">
        <color indexed="36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36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57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ck">
        <color indexed="57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ck">
        <color indexed="57"/>
      </right>
      <top style="dotted">
        <color indexed="64"/>
      </top>
      <bottom/>
      <diagonal/>
    </border>
    <border>
      <left style="medium">
        <color indexed="64"/>
      </left>
      <right style="thick">
        <color indexed="57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57"/>
      </right>
      <top/>
      <bottom style="dotted">
        <color indexed="64"/>
      </bottom>
      <diagonal/>
    </border>
    <border>
      <left style="thin">
        <color indexed="64"/>
      </left>
      <right style="thick">
        <color indexed="57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57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ck">
        <color indexed="57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57"/>
      </bottom>
      <diagonal/>
    </border>
    <border>
      <left style="thin">
        <color indexed="64"/>
      </left>
      <right style="thick">
        <color indexed="57"/>
      </right>
      <top style="dotted">
        <color indexed="64"/>
      </top>
      <bottom style="thick">
        <color indexed="57"/>
      </bottom>
      <diagonal/>
    </border>
    <border>
      <left style="thick">
        <color indexed="60"/>
      </left>
      <right style="thin">
        <color indexed="60"/>
      </right>
      <top style="thin">
        <color indexed="60"/>
      </top>
      <bottom style="hair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hair">
        <color indexed="60"/>
      </bottom>
      <diagonal/>
    </border>
    <border>
      <left style="thick">
        <color indexed="60"/>
      </left>
      <right style="thin">
        <color indexed="60"/>
      </right>
      <top style="hair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hair">
        <color indexed="60"/>
      </top>
      <bottom style="thin">
        <color indexed="60"/>
      </bottom>
      <diagonal/>
    </border>
    <border>
      <left style="thick">
        <color indexed="30"/>
      </left>
      <right style="thin">
        <color indexed="30"/>
      </right>
      <top style="thin">
        <color indexed="30"/>
      </top>
      <bottom style="hair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hair">
        <color indexed="30"/>
      </bottom>
      <diagonal/>
    </border>
    <border>
      <left style="thick">
        <color indexed="30"/>
      </left>
      <right style="thin">
        <color indexed="30"/>
      </right>
      <top style="hair">
        <color indexed="30"/>
      </top>
      <bottom style="hair">
        <color indexed="30"/>
      </bottom>
      <diagonal/>
    </border>
    <border>
      <left style="thin">
        <color indexed="30"/>
      </left>
      <right style="thin">
        <color indexed="30"/>
      </right>
      <top style="hair">
        <color indexed="30"/>
      </top>
      <bottom style="hair">
        <color indexed="30"/>
      </bottom>
      <diagonal/>
    </border>
    <border>
      <left style="thick">
        <color indexed="30"/>
      </left>
      <right style="thin">
        <color indexed="30"/>
      </right>
      <top style="hair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hair">
        <color indexed="30"/>
      </top>
      <bottom style="thin">
        <color indexed="30"/>
      </bottom>
      <diagonal/>
    </border>
    <border>
      <left style="thick">
        <color indexed="57"/>
      </left>
      <right style="thin">
        <color indexed="57"/>
      </right>
      <top style="thin">
        <color indexed="57"/>
      </top>
      <bottom style="hair">
        <color indexed="57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hair">
        <color indexed="57"/>
      </bottom>
      <diagonal/>
    </border>
    <border>
      <left style="thick">
        <color indexed="57"/>
      </left>
      <right style="thin">
        <color indexed="57"/>
      </right>
      <top style="hair">
        <color indexed="57"/>
      </top>
      <bottom style="hair">
        <color indexed="57"/>
      </bottom>
      <diagonal/>
    </border>
    <border>
      <left style="thin">
        <color indexed="57"/>
      </left>
      <right style="thin">
        <color indexed="57"/>
      </right>
      <top style="hair">
        <color indexed="57"/>
      </top>
      <bottom style="hair">
        <color indexed="57"/>
      </bottom>
      <diagonal/>
    </border>
    <border>
      <left style="thick">
        <color indexed="57"/>
      </left>
      <right style="thin">
        <color indexed="57"/>
      </right>
      <top style="hair">
        <color indexed="57"/>
      </top>
      <bottom style="thin">
        <color indexed="57"/>
      </bottom>
      <diagonal/>
    </border>
    <border>
      <left style="thin">
        <color indexed="57"/>
      </left>
      <right style="thin">
        <color indexed="57"/>
      </right>
      <top style="hair">
        <color indexed="57"/>
      </top>
      <bottom style="thin">
        <color indexed="57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57"/>
      </left>
      <right/>
      <top style="thick">
        <color indexed="57"/>
      </top>
      <bottom style="medium">
        <color indexed="64"/>
      </bottom>
      <diagonal/>
    </border>
    <border>
      <left/>
      <right/>
      <top style="thick">
        <color indexed="57"/>
      </top>
      <bottom style="medium">
        <color indexed="64"/>
      </bottom>
      <diagonal/>
    </border>
    <border>
      <left/>
      <right style="thick">
        <color indexed="57"/>
      </right>
      <top style="thick">
        <color indexed="57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57"/>
      </top>
      <bottom style="thin">
        <color indexed="64"/>
      </bottom>
      <diagonal/>
    </border>
    <border>
      <left style="thick">
        <color indexed="57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57"/>
      </left>
      <right style="thin">
        <color indexed="64"/>
      </right>
      <top style="thin">
        <color indexed="64"/>
      </top>
      <bottom style="thick">
        <color indexed="57"/>
      </bottom>
      <diagonal/>
    </border>
    <border>
      <left style="thick">
        <color indexed="57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57"/>
      </top>
      <bottom style="thin">
        <color indexed="64"/>
      </bottom>
      <diagonal/>
    </border>
    <border>
      <left/>
      <right/>
      <top style="thick">
        <color indexed="57"/>
      </top>
      <bottom style="thin">
        <color indexed="64"/>
      </bottom>
      <diagonal/>
    </border>
    <border>
      <left/>
      <right style="medium">
        <color indexed="64"/>
      </right>
      <top style="thick">
        <color indexed="57"/>
      </top>
      <bottom style="thin">
        <color indexed="64"/>
      </bottom>
      <diagonal/>
    </border>
    <border>
      <left style="medium">
        <color indexed="64"/>
      </left>
      <right style="thick">
        <color indexed="57"/>
      </right>
      <top style="thick">
        <color indexed="57"/>
      </top>
      <bottom style="thin">
        <color indexed="64"/>
      </bottom>
      <diagonal/>
    </border>
    <border>
      <left style="medium">
        <color indexed="64"/>
      </left>
      <right style="thick">
        <color indexed="57"/>
      </right>
      <top style="thin">
        <color indexed="64"/>
      </top>
      <bottom style="medium">
        <color indexed="64"/>
      </bottom>
      <diagonal/>
    </border>
    <border>
      <left style="thick">
        <color indexed="57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57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57"/>
      </left>
      <right style="thin">
        <color indexed="64"/>
      </right>
      <top style="thick">
        <color indexed="57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57"/>
      </top>
      <bottom style="thin">
        <color indexed="64"/>
      </bottom>
      <diagonal/>
    </border>
    <border>
      <left style="thin">
        <color indexed="64"/>
      </left>
      <right style="thick">
        <color indexed="57"/>
      </right>
      <top style="thick">
        <color indexed="57"/>
      </top>
      <bottom style="thin">
        <color indexed="64"/>
      </bottom>
      <diagonal/>
    </border>
    <border>
      <left style="thick">
        <color indexed="57"/>
      </left>
      <right/>
      <top/>
      <bottom style="medium">
        <color indexed="64"/>
      </bottom>
      <diagonal/>
    </border>
    <border>
      <left/>
      <right style="thick">
        <color indexed="57"/>
      </right>
      <top/>
      <bottom style="medium">
        <color indexed="64"/>
      </bottom>
      <diagonal/>
    </border>
    <border>
      <left style="thick">
        <color indexed="30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30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57"/>
      </left>
      <right style="thin">
        <color indexed="64"/>
      </right>
      <top style="hair">
        <color indexed="64"/>
      </top>
      <bottom style="thick">
        <color indexed="57"/>
      </bottom>
      <diagonal/>
    </border>
    <border>
      <left style="thick">
        <color indexed="60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0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0"/>
      </left>
      <right style="thin">
        <color indexed="64"/>
      </right>
      <top style="hair">
        <color indexed="64"/>
      </top>
      <bottom style="thick">
        <color indexed="60"/>
      </bottom>
      <diagonal/>
    </border>
    <border>
      <left style="thick">
        <color indexed="36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36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36"/>
      </left>
      <right style="thin">
        <color indexed="64"/>
      </right>
      <top style="hair">
        <color indexed="64"/>
      </top>
      <bottom style="thick">
        <color indexed="36"/>
      </bottom>
      <diagonal/>
    </border>
    <border>
      <left style="thick">
        <color indexed="36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36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30"/>
      </left>
      <right style="thin">
        <color indexed="64"/>
      </right>
      <top style="thick">
        <color indexed="3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30"/>
      </top>
      <bottom style="thin">
        <color indexed="64"/>
      </bottom>
      <diagonal/>
    </border>
    <border>
      <left style="thin">
        <color indexed="64"/>
      </left>
      <right style="thick">
        <color indexed="30"/>
      </right>
      <top style="thick">
        <color indexed="30"/>
      </top>
      <bottom style="thin">
        <color indexed="64"/>
      </bottom>
      <diagonal/>
    </border>
    <border>
      <left style="thick">
        <color indexed="3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36"/>
      </top>
      <bottom style="thin">
        <color indexed="64"/>
      </bottom>
      <diagonal/>
    </border>
    <border>
      <left style="thick">
        <color indexed="3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36"/>
      </left>
      <right style="thin">
        <color indexed="64"/>
      </right>
      <top style="thick">
        <color indexed="36"/>
      </top>
      <bottom style="thin">
        <color indexed="64"/>
      </bottom>
      <diagonal/>
    </border>
    <border>
      <left style="thin">
        <color indexed="64"/>
      </left>
      <right style="thick">
        <color indexed="36"/>
      </right>
      <top style="thick">
        <color indexed="36"/>
      </top>
      <bottom style="thin">
        <color indexed="64"/>
      </bottom>
      <diagonal/>
    </border>
    <border>
      <left style="thick">
        <color indexed="36"/>
      </left>
      <right style="thin">
        <color indexed="64"/>
      </right>
      <top style="thin">
        <color indexed="64"/>
      </top>
      <bottom style="thick">
        <color indexed="36"/>
      </bottom>
      <diagonal/>
    </border>
    <border>
      <left style="thin">
        <color indexed="64"/>
      </left>
      <right style="thick">
        <color indexed="36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3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36"/>
      </top>
      <bottom style="thin">
        <color indexed="64"/>
      </bottom>
      <diagonal/>
    </border>
    <border>
      <left style="thin">
        <color indexed="64"/>
      </left>
      <right style="thick">
        <color indexed="3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30"/>
      </right>
      <top style="thin">
        <color indexed="64"/>
      </top>
      <bottom style="medium">
        <color indexed="64"/>
      </bottom>
      <diagonal/>
    </border>
    <border>
      <left style="thick">
        <color indexed="30"/>
      </left>
      <right style="thin">
        <color indexed="64"/>
      </right>
      <top style="thin">
        <color indexed="64"/>
      </top>
      <bottom style="thick">
        <color indexed="30"/>
      </bottom>
      <diagonal/>
    </border>
    <border>
      <left style="medium">
        <color indexed="64"/>
      </left>
      <right style="thick">
        <color indexed="57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57"/>
      </left>
      <right style="medium">
        <color indexed="64"/>
      </right>
      <top style="medium">
        <color indexed="64"/>
      </top>
      <bottom/>
      <diagonal/>
    </border>
    <border>
      <left style="thick">
        <color indexed="57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57"/>
      </right>
      <top/>
      <bottom style="hair">
        <color indexed="64"/>
      </bottom>
      <diagonal/>
    </border>
    <border>
      <left style="thick">
        <color indexed="57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57"/>
      </right>
      <top/>
      <bottom style="medium">
        <color indexed="64"/>
      </bottom>
      <diagonal/>
    </border>
    <border>
      <left style="medium">
        <color indexed="64"/>
      </left>
      <right style="thick">
        <color indexed="57"/>
      </right>
      <top style="medium">
        <color indexed="64"/>
      </top>
      <bottom/>
      <diagonal/>
    </border>
  </borders>
  <cellStyleXfs count="46">
    <xf numFmtId="0" fontId="0" fillId="0" borderId="0"/>
    <xf numFmtId="0" fontId="2" fillId="0" borderId="1">
      <alignment horizontal="right" vertical="center"/>
    </xf>
    <xf numFmtId="0" fontId="16" fillId="11" borderId="1">
      <alignment horizontal="center" vertical="center"/>
    </xf>
    <xf numFmtId="0" fontId="3" fillId="11" borderId="1">
      <alignment horizontal="center" vertical="center"/>
    </xf>
    <xf numFmtId="0" fontId="3" fillId="11" borderId="1">
      <alignment horizontal="center" vertical="center"/>
    </xf>
    <xf numFmtId="0" fontId="2" fillId="0" borderId="1">
      <alignment horizontal="right" vertical="center"/>
    </xf>
    <xf numFmtId="0" fontId="16" fillId="11" borderId="1">
      <alignment horizontal="left" vertical="center"/>
    </xf>
    <xf numFmtId="0" fontId="3" fillId="11" borderId="1">
      <alignment horizontal="left" vertical="center"/>
    </xf>
    <xf numFmtId="0" fontId="3" fillId="11" borderId="1">
      <alignment horizontal="left" vertical="center"/>
    </xf>
    <xf numFmtId="0" fontId="16" fillId="11" borderId="1">
      <alignment horizontal="center" vertical="center"/>
    </xf>
    <xf numFmtId="0" fontId="3" fillId="11" borderId="1">
      <alignment horizontal="center" vertical="center"/>
    </xf>
    <xf numFmtId="0" fontId="3" fillId="11" borderId="1">
      <alignment horizontal="center" vertical="center"/>
    </xf>
    <xf numFmtId="0" fontId="17" fillId="11" borderId="1">
      <alignment horizontal="center" vertical="center"/>
    </xf>
    <xf numFmtId="0" fontId="2" fillId="2" borderId="1"/>
    <xf numFmtId="0" fontId="16" fillId="0" borderId="1">
      <alignment horizontal="left" vertical="top"/>
    </xf>
    <xf numFmtId="0" fontId="3" fillId="0" borderId="1">
      <alignment horizontal="left" vertical="top"/>
    </xf>
    <xf numFmtId="0" fontId="3" fillId="0" borderId="1">
      <alignment horizontal="left" vertical="top"/>
    </xf>
    <xf numFmtId="0" fontId="16" fillId="12" borderId="1"/>
    <xf numFmtId="0" fontId="3" fillId="12" borderId="1"/>
    <xf numFmtId="0" fontId="3" fillId="12" borderId="1"/>
    <xf numFmtId="0" fontId="16" fillId="0" borderId="1">
      <alignment horizontal="left" vertical="center"/>
    </xf>
    <xf numFmtId="0" fontId="3" fillId="0" borderId="1">
      <alignment horizontal="left" vertical="center"/>
    </xf>
    <xf numFmtId="0" fontId="3" fillId="0" borderId="1">
      <alignment horizontal="left" vertical="center"/>
    </xf>
    <xf numFmtId="0" fontId="2" fillId="13" borderId="1"/>
    <xf numFmtId="0" fontId="2" fillId="0" borderId="1">
      <alignment horizontal="right" vertical="center"/>
    </xf>
    <xf numFmtId="0" fontId="2" fillId="14" borderId="1">
      <alignment horizontal="right" vertical="center"/>
    </xf>
    <xf numFmtId="0" fontId="2" fillId="0" borderId="1">
      <alignment horizontal="center" vertical="center"/>
    </xf>
    <xf numFmtId="0" fontId="17" fillId="15" borderId="1"/>
    <xf numFmtId="0" fontId="17" fillId="16" borderId="1"/>
    <xf numFmtId="0" fontId="17" fillId="0" borderId="1">
      <alignment horizontal="center" vertical="center" wrapText="1"/>
    </xf>
    <xf numFmtId="0" fontId="18" fillId="11" borderId="1">
      <alignment horizontal="left" vertical="center" indent="1"/>
    </xf>
    <xf numFmtId="0" fontId="102" fillId="0" borderId="1"/>
    <xf numFmtId="0" fontId="16" fillId="11" borderId="1">
      <alignment horizontal="left" vertical="center"/>
    </xf>
    <xf numFmtId="0" fontId="3" fillId="11" borderId="1">
      <alignment horizontal="left" vertical="center"/>
    </xf>
    <xf numFmtId="0" fontId="3" fillId="11" borderId="1">
      <alignment horizontal="left" vertical="center"/>
    </xf>
    <xf numFmtId="0" fontId="17" fillId="11" borderId="1">
      <alignment horizontal="center" vertical="center"/>
    </xf>
    <xf numFmtId="0" fontId="4" fillId="15" borderId="1">
      <alignment horizontal="center" vertical="center"/>
    </xf>
    <xf numFmtId="0" fontId="4" fillId="16" borderId="1">
      <alignment horizontal="center" vertical="center"/>
    </xf>
    <xf numFmtId="0" fontId="4" fillId="15" borderId="1">
      <alignment horizontal="left" vertical="center"/>
    </xf>
    <xf numFmtId="0" fontId="4" fillId="16" borderId="1">
      <alignment horizontal="left" vertical="center"/>
    </xf>
    <xf numFmtId="0" fontId="103" fillId="0" borderId="1"/>
    <xf numFmtId="0" fontId="3" fillId="0" borderId="0"/>
    <xf numFmtId="0" fontId="3" fillId="0" borderId="0"/>
    <xf numFmtId="9" fontId="158" fillId="0" borderId="0" applyFont="0" applyFill="0" applyBorder="0" applyAlignment="0" applyProtection="0"/>
    <xf numFmtId="0" fontId="3" fillId="0" borderId="0"/>
    <xf numFmtId="164" fontId="186" fillId="0" borderId="0" applyFont="0" applyFill="0" applyBorder="0" applyAlignment="0" applyProtection="0"/>
  </cellStyleXfs>
  <cellXfs count="2412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6" fillId="0" borderId="0" xfId="0" applyFont="1"/>
    <xf numFmtId="0" fontId="36" fillId="0" borderId="0" xfId="0" applyFont="1"/>
    <xf numFmtId="0" fontId="11" fillId="0" borderId="0" xfId="0" applyFont="1"/>
    <xf numFmtId="0" fontId="37" fillId="0" borderId="2" xfId="0" applyFont="1" applyBorder="1" applyAlignment="1">
      <alignment horizontal="center" vertical="top"/>
    </xf>
    <xf numFmtId="0" fontId="38" fillId="0" borderId="0" xfId="0" applyFont="1"/>
    <xf numFmtId="0" fontId="39" fillId="0" borderId="3" xfId="0" applyFont="1" applyBorder="1" applyAlignment="1">
      <alignment horizontal="center"/>
    </xf>
    <xf numFmtId="0" fontId="40" fillId="0" borderId="0" xfId="0" applyFont="1"/>
    <xf numFmtId="0" fontId="37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39" fillId="0" borderId="7" xfId="0" applyFont="1" applyBorder="1" applyAlignment="1">
      <alignment horizontal="center"/>
    </xf>
    <xf numFmtId="0" fontId="37" fillId="0" borderId="8" xfId="0" applyFont="1" applyBorder="1" applyAlignment="1">
      <alignment horizontal="center" vertical="top"/>
    </xf>
    <xf numFmtId="0" fontId="37" fillId="0" borderId="6" xfId="0" applyFont="1" applyBorder="1" applyAlignment="1">
      <alignment horizontal="center" vertical="top"/>
    </xf>
    <xf numFmtId="0" fontId="10" fillId="0" borderId="9" xfId="0" applyFont="1" applyBorder="1" applyAlignment="1">
      <alignment horizontal="center"/>
    </xf>
    <xf numFmtId="0" fontId="6" fillId="0" borderId="0" xfId="41" applyFont="1"/>
    <xf numFmtId="0" fontId="6" fillId="0" borderId="0" xfId="0" applyFont="1" applyAlignment="1">
      <alignment horizontal="center"/>
    </xf>
    <xf numFmtId="0" fontId="9" fillId="0" borderId="0" xfId="0" applyFont="1"/>
    <xf numFmtId="0" fontId="44" fillId="0" borderId="0" xfId="0" applyFont="1"/>
    <xf numFmtId="0" fontId="13" fillId="0" borderId="10" xfId="41" applyFont="1" applyBorder="1"/>
    <xf numFmtId="0" fontId="6" fillId="0" borderId="10" xfId="41" applyFont="1" applyBorder="1" applyAlignment="1">
      <alignment horizontal="center"/>
    </xf>
    <xf numFmtId="0" fontId="8" fillId="0" borderId="10" xfId="41" applyFont="1" applyBorder="1" applyAlignment="1">
      <alignment horizontal="center"/>
    </xf>
    <xf numFmtId="0" fontId="6" fillId="0" borderId="11" xfId="41" applyFont="1" applyBorder="1" applyAlignment="1">
      <alignment horizontal="center"/>
    </xf>
    <xf numFmtId="0" fontId="8" fillId="0" borderId="11" xfId="41" applyFont="1" applyBorder="1" applyAlignment="1">
      <alignment horizontal="center"/>
    </xf>
    <xf numFmtId="0" fontId="9" fillId="5" borderId="12" xfId="41" applyFont="1" applyFill="1" applyBorder="1" applyAlignment="1">
      <alignment horizontal="center"/>
    </xf>
    <xf numFmtId="0" fontId="13" fillId="5" borderId="10" xfId="41" applyFont="1" applyFill="1" applyBorder="1" applyAlignment="1">
      <alignment horizontal="left"/>
    </xf>
    <xf numFmtId="0" fontId="8" fillId="5" borderId="10" xfId="41" applyFont="1" applyFill="1" applyBorder="1" applyAlignment="1">
      <alignment horizontal="center"/>
    </xf>
    <xf numFmtId="1" fontId="6" fillId="5" borderId="10" xfId="41" applyNumberFormat="1" applyFont="1" applyFill="1" applyBorder="1" applyAlignment="1">
      <alignment horizontal="center"/>
    </xf>
    <xf numFmtId="0" fontId="9" fillId="0" borderId="12" xfId="41" applyFont="1" applyBorder="1" applyAlignment="1">
      <alignment horizontal="center"/>
    </xf>
    <xf numFmtId="1" fontId="8" fillId="0" borderId="10" xfId="41" applyNumberFormat="1" applyFont="1" applyBorder="1" applyAlignment="1">
      <alignment horizontal="center"/>
    </xf>
    <xf numFmtId="1" fontId="7" fillId="0" borderId="10" xfId="41" applyNumberFormat="1" applyFont="1" applyBorder="1" applyAlignment="1">
      <alignment horizontal="center"/>
    </xf>
    <xf numFmtId="1" fontId="8" fillId="0" borderId="11" xfId="41" applyNumberFormat="1" applyFont="1" applyBorder="1" applyAlignment="1">
      <alignment horizontal="center"/>
    </xf>
    <xf numFmtId="0" fontId="8" fillId="2" borderId="13" xfId="41" applyFont="1" applyFill="1" applyBorder="1" applyAlignment="1">
      <alignment horizontal="center"/>
    </xf>
    <xf numFmtId="0" fontId="8" fillId="2" borderId="10" xfId="41" applyFont="1" applyFill="1" applyBorder="1" applyAlignment="1">
      <alignment horizontal="center"/>
    </xf>
    <xf numFmtId="0" fontId="42" fillId="0" borderId="14" xfId="41" applyFont="1" applyBorder="1" applyAlignment="1">
      <alignment horizontal="center"/>
    </xf>
    <xf numFmtId="49" fontId="43" fillId="0" borderId="13" xfId="41" applyNumberFormat="1" applyFont="1" applyBorder="1" applyAlignment="1">
      <alignment horizontal="center"/>
    </xf>
    <xf numFmtId="0" fontId="42" fillId="0" borderId="12" xfId="41" applyFont="1" applyBorder="1" applyAlignment="1">
      <alignment horizontal="center"/>
    </xf>
    <xf numFmtId="49" fontId="43" fillId="0" borderId="10" xfId="41" applyNumberFormat="1" applyFont="1" applyBorder="1" applyAlignment="1">
      <alignment horizontal="center"/>
    </xf>
    <xf numFmtId="0" fontId="47" fillId="0" borderId="10" xfId="41" applyFont="1" applyBorder="1" applyAlignment="1">
      <alignment horizontal="center"/>
    </xf>
    <xf numFmtId="0" fontId="42" fillId="0" borderId="15" xfId="41" applyFont="1" applyBorder="1" applyAlignment="1">
      <alignment horizontal="center"/>
    </xf>
    <xf numFmtId="0" fontId="48" fillId="0" borderId="11" xfId="41" applyFont="1" applyBorder="1"/>
    <xf numFmtId="49" fontId="43" fillId="0" borderId="11" xfId="41" applyNumberFormat="1" applyFont="1" applyBorder="1" applyAlignment="1">
      <alignment horizontal="center"/>
    </xf>
    <xf numFmtId="1" fontId="47" fillId="0" borderId="13" xfId="41" applyNumberFormat="1" applyFont="1" applyBorder="1" applyAlignment="1">
      <alignment horizontal="center"/>
    </xf>
    <xf numFmtId="1" fontId="47" fillId="0" borderId="10" xfId="41" applyNumberFormat="1" applyFont="1" applyBorder="1" applyAlignment="1">
      <alignment horizontal="center"/>
    </xf>
    <xf numFmtId="1" fontId="47" fillId="0" borderId="11" xfId="41" applyNumberFormat="1" applyFont="1" applyBorder="1" applyAlignment="1">
      <alignment horizontal="center"/>
    </xf>
    <xf numFmtId="0" fontId="48" fillId="0" borderId="1" xfId="41" applyFont="1" applyBorder="1"/>
    <xf numFmtId="0" fontId="14" fillId="0" borderId="0" xfId="0" applyFont="1" applyAlignment="1">
      <alignment horizontal="center"/>
    </xf>
    <xf numFmtId="0" fontId="12" fillId="0" borderId="0" xfId="41" applyFont="1"/>
    <xf numFmtId="0" fontId="6" fillId="0" borderId="0" xfId="41" applyFont="1" applyAlignment="1">
      <alignment horizontal="center"/>
    </xf>
    <xf numFmtId="0" fontId="36" fillId="0" borderId="0" xfId="41" applyFont="1"/>
    <xf numFmtId="0" fontId="8" fillId="0" borderId="0" xfId="0" applyFont="1" applyAlignment="1">
      <alignment horizontal="left"/>
    </xf>
    <xf numFmtId="0" fontId="47" fillId="0" borderId="1" xfId="41" applyFont="1" applyBorder="1" applyAlignment="1">
      <alignment horizontal="left"/>
    </xf>
    <xf numFmtId="0" fontId="14" fillId="0" borderId="0" xfId="0" applyFont="1" applyAlignment="1">
      <alignment horizontal="left"/>
    </xf>
    <xf numFmtId="0" fontId="47" fillId="0" borderId="1" xfId="0" applyFont="1" applyBorder="1" applyAlignment="1">
      <alignment horizontal="left"/>
    </xf>
    <xf numFmtId="1" fontId="47" fillId="2" borderId="11" xfId="41" applyNumberFormat="1" applyFont="1" applyFill="1" applyBorder="1" applyAlignment="1">
      <alignment horizontal="center"/>
    </xf>
    <xf numFmtId="1" fontId="47" fillId="2" borderId="13" xfId="41" applyNumberFormat="1" applyFont="1" applyFill="1" applyBorder="1" applyAlignment="1">
      <alignment horizontal="center"/>
    </xf>
    <xf numFmtId="0" fontId="9" fillId="0" borderId="0" xfId="41" applyFont="1"/>
    <xf numFmtId="0" fontId="47" fillId="0" borderId="1" xfId="0" applyFont="1" applyBorder="1" applyAlignment="1">
      <alignment horizontal="center"/>
    </xf>
    <xf numFmtId="0" fontId="49" fillId="0" borderId="0" xfId="0" applyFont="1"/>
    <xf numFmtId="0" fontId="47" fillId="0" borderId="1" xfId="0" applyFont="1" applyBorder="1"/>
    <xf numFmtId="0" fontId="49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43" fillId="0" borderId="0" xfId="0" applyFont="1"/>
    <xf numFmtId="0" fontId="7" fillId="0" borderId="0" xfId="0" applyFont="1" applyAlignment="1">
      <alignment horizontal="center" vertical="center"/>
    </xf>
    <xf numFmtId="0" fontId="47" fillId="0" borderId="1" xfId="41" applyFont="1" applyBorder="1"/>
    <xf numFmtId="0" fontId="47" fillId="0" borderId="0" xfId="0" applyFont="1"/>
    <xf numFmtId="0" fontId="47" fillId="0" borderId="13" xfId="41" applyFont="1" applyBorder="1" applyAlignment="1">
      <alignment horizontal="center"/>
    </xf>
    <xf numFmtId="1" fontId="47" fillId="2" borderId="10" xfId="41" applyNumberFormat="1" applyFont="1" applyFill="1" applyBorder="1" applyAlignment="1">
      <alignment horizontal="center"/>
    </xf>
    <xf numFmtId="0" fontId="50" fillId="0" borderId="16" xfId="0" applyFont="1" applyBorder="1" applyAlignment="1">
      <alignment horizontal="center"/>
    </xf>
    <xf numFmtId="0" fontId="51" fillId="0" borderId="16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wrapText="1"/>
    </xf>
    <xf numFmtId="0" fontId="47" fillId="0" borderId="0" xfId="0" applyFont="1" applyAlignment="1">
      <alignment horizontal="left" wrapText="1"/>
    </xf>
    <xf numFmtId="0" fontId="47" fillId="0" borderId="0" xfId="0" applyFont="1" applyAlignment="1">
      <alignment horizontal="center" wrapText="1"/>
    </xf>
    <xf numFmtId="0" fontId="47" fillId="0" borderId="0" xfId="0" applyFont="1" applyAlignment="1">
      <alignment horizontal="center"/>
    </xf>
    <xf numFmtId="1" fontId="54" fillId="0" borderId="0" xfId="0" applyNumberFormat="1" applyFont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49" fontId="47" fillId="0" borderId="1" xfId="41" applyNumberFormat="1" applyFont="1" applyBorder="1" applyAlignment="1">
      <alignment horizontal="center"/>
    </xf>
    <xf numFmtId="0" fontId="47" fillId="6" borderId="1" xfId="41" applyFont="1" applyFill="1" applyBorder="1" applyAlignment="1">
      <alignment horizontal="left"/>
    </xf>
    <xf numFmtId="0" fontId="47" fillId="6" borderId="1" xfId="0" applyFont="1" applyFill="1" applyBorder="1" applyAlignment="1">
      <alignment horizontal="left"/>
    </xf>
    <xf numFmtId="0" fontId="47" fillId="6" borderId="1" xfId="0" applyFont="1" applyFill="1" applyBorder="1" applyAlignment="1">
      <alignment horizontal="left" wrapText="1"/>
    </xf>
    <xf numFmtId="165" fontId="54" fillId="0" borderId="1" xfId="41" applyNumberFormat="1" applyFont="1" applyBorder="1" applyAlignment="1">
      <alignment horizontal="center"/>
    </xf>
    <xf numFmtId="0" fontId="47" fillId="0" borderId="11" xfId="41" applyFont="1" applyBorder="1" applyAlignment="1">
      <alignment horizontal="center"/>
    </xf>
    <xf numFmtId="165" fontId="54" fillId="0" borderId="1" xfId="0" applyNumberFormat="1" applyFont="1" applyBorder="1" applyAlignment="1">
      <alignment horizontal="center"/>
    </xf>
    <xf numFmtId="49" fontId="47" fillId="0" borderId="17" xfId="41" applyNumberFormat="1" applyFont="1" applyBorder="1" applyAlignment="1">
      <alignment horizontal="center"/>
    </xf>
    <xf numFmtId="0" fontId="47" fillId="0" borderId="17" xfId="41" applyFont="1" applyBorder="1" applyAlignment="1">
      <alignment horizontal="left"/>
    </xf>
    <xf numFmtId="165" fontId="54" fillId="0" borderId="17" xfId="41" applyNumberFormat="1" applyFont="1" applyBorder="1" applyAlignment="1">
      <alignment horizontal="center"/>
    </xf>
    <xf numFmtId="49" fontId="47" fillId="6" borderId="18" xfId="41" applyNumberFormat="1" applyFont="1" applyFill="1" applyBorder="1" applyAlignment="1">
      <alignment horizontal="center"/>
    </xf>
    <xf numFmtId="0" fontId="47" fillId="6" borderId="19" xfId="41" applyFont="1" applyFill="1" applyBorder="1" applyAlignment="1">
      <alignment horizontal="left"/>
    </xf>
    <xf numFmtId="165" fontId="54" fillId="6" borderId="20" xfId="0" applyNumberFormat="1" applyFont="1" applyFill="1" applyBorder="1" applyAlignment="1">
      <alignment horizontal="center"/>
    </xf>
    <xf numFmtId="49" fontId="47" fillId="6" borderId="21" xfId="41" applyNumberFormat="1" applyFont="1" applyFill="1" applyBorder="1" applyAlignment="1">
      <alignment horizontal="center"/>
    </xf>
    <xf numFmtId="165" fontId="54" fillId="6" borderId="22" xfId="41" applyNumberFormat="1" applyFont="1" applyFill="1" applyBorder="1" applyAlignment="1">
      <alignment horizontal="center"/>
    </xf>
    <xf numFmtId="165" fontId="54" fillId="6" borderId="22" xfId="0" applyNumberFormat="1" applyFont="1" applyFill="1" applyBorder="1" applyAlignment="1">
      <alignment horizontal="center"/>
    </xf>
    <xf numFmtId="49" fontId="47" fillId="6" borderId="23" xfId="41" applyNumberFormat="1" applyFont="1" applyFill="1" applyBorder="1" applyAlignment="1">
      <alignment horizontal="center"/>
    </xf>
    <xf numFmtId="0" fontId="47" fillId="6" borderId="16" xfId="41" applyFont="1" applyFill="1" applyBorder="1" applyAlignment="1">
      <alignment horizontal="left"/>
    </xf>
    <xf numFmtId="165" fontId="54" fillId="6" borderId="24" xfId="41" applyNumberFormat="1" applyFont="1" applyFill="1" applyBorder="1" applyAlignment="1">
      <alignment horizontal="center"/>
    </xf>
    <xf numFmtId="0" fontId="47" fillId="6" borderId="1" xfId="0" applyFont="1" applyFill="1" applyBorder="1"/>
    <xf numFmtId="0" fontId="47" fillId="6" borderId="1" xfId="41" applyFont="1" applyFill="1" applyBorder="1"/>
    <xf numFmtId="0" fontId="43" fillId="0" borderId="0" xfId="41" applyFont="1"/>
    <xf numFmtId="0" fontId="54" fillId="0" borderId="0" xfId="0" applyFont="1"/>
    <xf numFmtId="0" fontId="43" fillId="4" borderId="0" xfId="0" applyFont="1" applyFill="1"/>
    <xf numFmtId="0" fontId="42" fillId="0" borderId="0" xfId="41" applyFont="1"/>
    <xf numFmtId="165" fontId="42" fillId="0" borderId="1" xfId="41" applyNumberFormat="1" applyFont="1" applyBorder="1" applyAlignment="1">
      <alignment horizontal="center"/>
    </xf>
    <xf numFmtId="0" fontId="51" fillId="0" borderId="16" xfId="0" applyFont="1" applyBorder="1" applyAlignment="1">
      <alignment horizontal="center" vertical="center"/>
    </xf>
    <xf numFmtId="0" fontId="51" fillId="0" borderId="18" xfId="0" applyFont="1" applyBorder="1" applyAlignment="1">
      <alignment horizontal="center" vertical="center"/>
    </xf>
    <xf numFmtId="0" fontId="51" fillId="0" borderId="23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8" fillId="0" borderId="16" xfId="0" applyFont="1" applyBorder="1" applyAlignment="1">
      <alignment horizontal="center"/>
    </xf>
    <xf numFmtId="1" fontId="8" fillId="0" borderId="16" xfId="0" applyNumberFormat="1" applyFont="1" applyBorder="1" applyAlignment="1">
      <alignment horizontal="center"/>
    </xf>
    <xf numFmtId="0" fontId="8" fillId="0" borderId="16" xfId="41" applyFont="1" applyBorder="1" applyAlignment="1">
      <alignment horizontal="left"/>
    </xf>
    <xf numFmtId="0" fontId="7" fillId="0" borderId="16" xfId="41" applyFont="1" applyBorder="1" applyAlignment="1">
      <alignment horizontal="left"/>
    </xf>
    <xf numFmtId="1" fontId="7" fillId="0" borderId="16" xfId="41" applyNumberFormat="1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6" xfId="41" applyFont="1" applyBorder="1" applyAlignment="1">
      <alignment horizontal="center"/>
    </xf>
    <xf numFmtId="1" fontId="7" fillId="0" borderId="16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8" fillId="0" borderId="13" xfId="41" applyFont="1" applyBorder="1" applyAlignment="1">
      <alignment horizontal="center"/>
    </xf>
    <xf numFmtId="0" fontId="13" fillId="4" borderId="10" xfId="41" applyFont="1" applyFill="1" applyBorder="1"/>
    <xf numFmtId="0" fontId="8" fillId="4" borderId="10" xfId="41" applyFont="1" applyFill="1" applyBorder="1" applyAlignment="1">
      <alignment horizontal="center"/>
    </xf>
    <xf numFmtId="1" fontId="8" fillId="4" borderId="10" xfId="41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1" fontId="43" fillId="0" borderId="11" xfId="41" applyNumberFormat="1" applyFont="1" applyBorder="1" applyAlignment="1">
      <alignment horizontal="center"/>
    </xf>
    <xf numFmtId="165" fontId="54" fillId="0" borderId="26" xfId="41" applyNumberFormat="1" applyFont="1" applyBorder="1" applyAlignment="1">
      <alignment horizontal="center"/>
    </xf>
    <xf numFmtId="0" fontId="43" fillId="5" borderId="0" xfId="0" applyFont="1" applyFill="1"/>
    <xf numFmtId="0" fontId="8" fillId="6" borderId="1" xfId="0" applyFont="1" applyFill="1" applyBorder="1" applyAlignment="1">
      <alignment horizontal="center"/>
    </xf>
    <xf numFmtId="0" fontId="48" fillId="6" borderId="1" xfId="41" applyFont="1" applyFill="1" applyBorder="1"/>
    <xf numFmtId="165" fontId="42" fillId="6" borderId="1" xfId="41" applyNumberFormat="1" applyFont="1" applyFill="1" applyBorder="1" applyAlignment="1">
      <alignment horizontal="center"/>
    </xf>
    <xf numFmtId="0" fontId="47" fillId="6" borderId="1" xfId="0" applyFont="1" applyFill="1" applyBorder="1" applyAlignment="1">
      <alignment horizontal="center"/>
    </xf>
    <xf numFmtId="165" fontId="54" fillId="6" borderId="1" xfId="0" applyNumberFormat="1" applyFont="1" applyFill="1" applyBorder="1" applyAlignment="1">
      <alignment horizontal="center"/>
    </xf>
    <xf numFmtId="0" fontId="8" fillId="0" borderId="16" xfId="41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35" fillId="7" borderId="1" xfId="0" applyFont="1" applyFill="1" applyBorder="1" applyAlignment="1">
      <alignment horizontal="center"/>
    </xf>
    <xf numFmtId="0" fontId="56" fillId="7" borderId="1" xfId="0" applyFont="1" applyFill="1" applyBorder="1" applyAlignment="1">
      <alignment horizontal="center"/>
    </xf>
    <xf numFmtId="0" fontId="35" fillId="7" borderId="17" xfId="0" applyFont="1" applyFill="1" applyBorder="1" applyAlignment="1">
      <alignment horizontal="center"/>
    </xf>
    <xf numFmtId="0" fontId="56" fillId="7" borderId="17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6" fillId="7" borderId="28" xfId="0" applyFont="1" applyFill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8" fillId="0" borderId="30" xfId="0" applyFont="1" applyBorder="1"/>
    <xf numFmtId="0" fontId="56" fillId="7" borderId="31" xfId="0" applyFont="1" applyFill="1" applyBorder="1" applyAlignment="1">
      <alignment horizontal="center" vertical="center"/>
    </xf>
    <xf numFmtId="0" fontId="6" fillId="0" borderId="32" xfId="0" applyFont="1" applyBorder="1" applyAlignment="1">
      <alignment horizontal="left" wrapText="1"/>
    </xf>
    <xf numFmtId="0" fontId="8" fillId="0" borderId="29" xfId="0" applyFont="1" applyBorder="1"/>
    <xf numFmtId="0" fontId="8" fillId="2" borderId="31" xfId="0" applyFont="1" applyFill="1" applyBorder="1" applyAlignment="1">
      <alignment horizontal="center" vertical="center" wrapText="1"/>
    </xf>
    <xf numFmtId="0" fontId="6" fillId="0" borderId="32" xfId="0" applyFont="1" applyBorder="1" applyAlignment="1">
      <alignment wrapText="1"/>
    </xf>
    <xf numFmtId="0" fontId="22" fillId="7" borderId="1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wrapText="1"/>
    </xf>
    <xf numFmtId="0" fontId="22" fillId="7" borderId="32" xfId="0" applyFont="1" applyFill="1" applyBorder="1" applyAlignment="1">
      <alignment horizontal="center" vertical="center" wrapText="1"/>
    </xf>
    <xf numFmtId="0" fontId="22" fillId="7" borderId="31" xfId="0" applyFont="1" applyFill="1" applyBorder="1" applyAlignment="1">
      <alignment horizontal="center" vertical="center" wrapText="1"/>
    </xf>
    <xf numFmtId="0" fontId="22" fillId="7" borderId="31" xfId="0" applyFont="1" applyFill="1" applyBorder="1" applyAlignment="1">
      <alignment horizontal="center" wrapText="1"/>
    </xf>
    <xf numFmtId="0" fontId="22" fillId="7" borderId="33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wrapText="1"/>
    </xf>
    <xf numFmtId="0" fontId="22" fillId="8" borderId="32" xfId="0" applyFont="1" applyFill="1" applyBorder="1" applyAlignment="1">
      <alignment horizontal="center" wrapText="1"/>
    </xf>
    <xf numFmtId="0" fontId="22" fillId="8" borderId="31" xfId="0" applyFont="1" applyFill="1" applyBorder="1" applyAlignment="1">
      <alignment horizontal="center" wrapText="1"/>
    </xf>
    <xf numFmtId="0" fontId="22" fillId="8" borderId="33" xfId="0" applyFont="1" applyFill="1" applyBorder="1" applyAlignment="1">
      <alignment horizontal="center" wrapText="1"/>
    </xf>
    <xf numFmtId="0" fontId="8" fillId="0" borderId="34" xfId="0" applyFont="1" applyBorder="1"/>
    <xf numFmtId="0" fontId="49" fillId="0" borderId="29" xfId="0" applyFont="1" applyBorder="1"/>
    <xf numFmtId="0" fontId="49" fillId="0" borderId="35" xfId="0" applyFont="1" applyBorder="1"/>
    <xf numFmtId="0" fontId="8" fillId="0" borderId="36" xfId="0" applyFont="1" applyBorder="1" applyAlignment="1">
      <alignment horizontal="center"/>
    </xf>
    <xf numFmtId="1" fontId="47" fillId="0" borderId="37" xfId="41" applyNumberFormat="1" applyFont="1" applyBorder="1" applyAlignment="1">
      <alignment horizontal="center"/>
    </xf>
    <xf numFmtId="1" fontId="47" fillId="0" borderId="38" xfId="41" applyNumberFormat="1" applyFont="1" applyBorder="1" applyAlignment="1">
      <alignment horizontal="center"/>
    </xf>
    <xf numFmtId="0" fontId="8" fillId="0" borderId="39" xfId="0" applyFont="1" applyBorder="1"/>
    <xf numFmtId="1" fontId="47" fillId="0" borderId="40" xfId="41" applyNumberFormat="1" applyFont="1" applyBorder="1" applyAlignment="1">
      <alignment horizontal="center"/>
    </xf>
    <xf numFmtId="0" fontId="42" fillId="0" borderId="41" xfId="41" applyFont="1" applyBorder="1" applyAlignment="1">
      <alignment horizontal="center"/>
    </xf>
    <xf numFmtId="49" fontId="43" fillId="0" borderId="42" xfId="41" applyNumberFormat="1" applyFont="1" applyBorder="1" applyAlignment="1">
      <alignment horizontal="center"/>
    </xf>
    <xf numFmtId="1" fontId="47" fillId="0" borderId="42" xfId="41" applyNumberFormat="1" applyFont="1" applyBorder="1" applyAlignment="1">
      <alignment horizontal="center"/>
    </xf>
    <xf numFmtId="1" fontId="47" fillId="2" borderId="42" xfId="41" applyNumberFormat="1" applyFont="1" applyFill="1" applyBorder="1" applyAlignment="1">
      <alignment horizontal="center"/>
    </xf>
    <xf numFmtId="0" fontId="47" fillId="0" borderId="42" xfId="41" applyFont="1" applyBorder="1" applyAlignment="1">
      <alignment horizontal="center"/>
    </xf>
    <xf numFmtId="1" fontId="47" fillId="0" borderId="43" xfId="41" applyNumberFormat="1" applyFont="1" applyBorder="1" applyAlignment="1">
      <alignment horizontal="center"/>
    </xf>
    <xf numFmtId="0" fontId="6" fillId="4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left"/>
    </xf>
    <xf numFmtId="0" fontId="6" fillId="0" borderId="44" xfId="0" applyFont="1" applyBorder="1" applyAlignment="1">
      <alignment horizontal="left"/>
    </xf>
    <xf numFmtId="0" fontId="22" fillId="4" borderId="1" xfId="0" applyFont="1" applyFill="1" applyBorder="1" applyAlignment="1">
      <alignment horizontal="center"/>
    </xf>
    <xf numFmtId="0" fontId="22" fillId="4" borderId="45" xfId="0" applyFont="1" applyFill="1" applyBorder="1" applyAlignment="1">
      <alignment horizontal="center"/>
    </xf>
    <xf numFmtId="0" fontId="22" fillId="4" borderId="44" xfId="0" applyFont="1" applyFill="1" applyBorder="1" applyAlignment="1">
      <alignment horizontal="center"/>
    </xf>
    <xf numFmtId="0" fontId="22" fillId="4" borderId="46" xfId="0" applyFont="1" applyFill="1" applyBorder="1" applyAlignment="1">
      <alignment horizontal="center"/>
    </xf>
    <xf numFmtId="0" fontId="22" fillId="4" borderId="13" xfId="41" applyFont="1" applyFill="1" applyBorder="1" applyAlignment="1">
      <alignment horizontal="center"/>
    </xf>
    <xf numFmtId="0" fontId="22" fillId="4" borderId="10" xfId="41" applyFont="1" applyFill="1" applyBorder="1" applyAlignment="1">
      <alignment horizontal="center"/>
    </xf>
    <xf numFmtId="1" fontId="22" fillId="4" borderId="10" xfId="41" applyNumberFormat="1" applyFont="1" applyFill="1" applyBorder="1" applyAlignment="1">
      <alignment horizontal="center"/>
    </xf>
    <xf numFmtId="1" fontId="22" fillId="4" borderId="42" xfId="41" applyNumberFormat="1" applyFont="1" applyFill="1" applyBorder="1" applyAlignment="1">
      <alignment horizontal="center"/>
    </xf>
    <xf numFmtId="1" fontId="22" fillId="4" borderId="11" xfId="41" applyNumberFormat="1" applyFont="1" applyFill="1" applyBorder="1" applyAlignment="1">
      <alignment horizontal="center"/>
    </xf>
    <xf numFmtId="0" fontId="23" fillId="4" borderId="13" xfId="41" applyFont="1" applyFill="1" applyBorder="1"/>
    <xf numFmtId="0" fontId="23" fillId="4" borderId="10" xfId="41" applyFont="1" applyFill="1" applyBorder="1"/>
    <xf numFmtId="0" fontId="23" fillId="4" borderId="11" xfId="41" applyFont="1" applyFill="1" applyBorder="1"/>
    <xf numFmtId="0" fontId="23" fillId="4" borderId="42" xfId="41" applyFont="1" applyFill="1" applyBorder="1"/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4" borderId="45" xfId="0" applyFont="1" applyFill="1" applyBorder="1" applyAlignment="1">
      <alignment horizontal="center" wrapText="1"/>
    </xf>
    <xf numFmtId="0" fontId="21" fillId="4" borderId="1" xfId="0" applyFont="1" applyFill="1" applyBorder="1" applyAlignment="1">
      <alignment horizontal="center" wrapText="1"/>
    </xf>
    <xf numFmtId="0" fontId="22" fillId="8" borderId="45" xfId="0" applyFont="1" applyFill="1" applyBorder="1" applyAlignment="1">
      <alignment horizontal="center"/>
    </xf>
    <xf numFmtId="0" fontId="22" fillId="8" borderId="46" xfId="0" applyFont="1" applyFill="1" applyBorder="1" applyAlignment="1">
      <alignment horizontal="center"/>
    </xf>
    <xf numFmtId="0" fontId="22" fillId="8" borderId="1" xfId="0" applyFont="1" applyFill="1" applyBorder="1" applyAlignment="1">
      <alignment horizontal="center"/>
    </xf>
    <xf numFmtId="0" fontId="22" fillId="8" borderId="44" xfId="0" applyFont="1" applyFill="1" applyBorder="1" applyAlignment="1">
      <alignment horizontal="center"/>
    </xf>
    <xf numFmtId="0" fontId="21" fillId="4" borderId="45" xfId="0" applyFont="1" applyFill="1" applyBorder="1" applyAlignment="1">
      <alignment horizontal="center" wrapText="1"/>
    </xf>
    <xf numFmtId="0" fontId="8" fillId="0" borderId="47" xfId="0" applyFont="1" applyBorder="1"/>
    <xf numFmtId="0" fontId="6" fillId="0" borderId="48" xfId="41" applyFont="1" applyBorder="1"/>
    <xf numFmtId="0" fontId="14" fillId="0" borderId="48" xfId="0" applyFont="1" applyBorder="1" applyAlignment="1">
      <alignment horizontal="center"/>
    </xf>
    <xf numFmtId="0" fontId="49" fillId="0" borderId="49" xfId="0" applyFont="1" applyBorder="1"/>
    <xf numFmtId="0" fontId="6" fillId="0" borderId="49" xfId="41" applyFont="1" applyBorder="1"/>
    <xf numFmtId="0" fontId="14" fillId="0" borderId="50" xfId="0" applyFont="1" applyBorder="1" applyAlignment="1">
      <alignment horizontal="center"/>
    </xf>
    <xf numFmtId="16" fontId="6" fillId="0" borderId="13" xfId="41" applyNumberFormat="1" applyFont="1" applyBorder="1" applyAlignment="1">
      <alignment horizontal="center"/>
    </xf>
    <xf numFmtId="1" fontId="8" fillId="0" borderId="51" xfId="41" applyNumberFormat="1" applyFont="1" applyBorder="1" applyAlignment="1">
      <alignment horizontal="center"/>
    </xf>
    <xf numFmtId="1" fontId="8" fillId="0" borderId="52" xfId="41" applyNumberFormat="1" applyFont="1" applyBorder="1" applyAlignment="1">
      <alignment horizontal="center"/>
    </xf>
    <xf numFmtId="1" fontId="8" fillId="0" borderId="53" xfId="41" applyNumberFormat="1" applyFont="1" applyBorder="1" applyAlignment="1">
      <alignment horizontal="center"/>
    </xf>
    <xf numFmtId="0" fontId="23" fillId="5" borderId="13" xfId="41" applyFont="1" applyFill="1" applyBorder="1"/>
    <xf numFmtId="0" fontId="23" fillId="5" borderId="10" xfId="41" applyFont="1" applyFill="1" applyBorder="1"/>
    <xf numFmtId="0" fontId="23" fillId="5" borderId="11" xfId="41" applyFont="1" applyFill="1" applyBorder="1"/>
    <xf numFmtId="0" fontId="6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/>
    </xf>
    <xf numFmtId="0" fontId="8" fillId="5" borderId="54" xfId="0" applyFont="1" applyFill="1" applyBorder="1" applyAlignment="1">
      <alignment horizontal="center" wrapText="1"/>
    </xf>
    <xf numFmtId="0" fontId="6" fillId="5" borderId="54" xfId="0" applyFont="1" applyFill="1" applyBorder="1" applyAlignment="1">
      <alignment horizontal="center"/>
    </xf>
    <xf numFmtId="0" fontId="6" fillId="0" borderId="55" xfId="0" applyFont="1" applyBorder="1" applyAlignment="1">
      <alignment horizontal="left"/>
    </xf>
    <xf numFmtId="0" fontId="6" fillId="5" borderId="55" xfId="0" applyFont="1" applyFill="1" applyBorder="1" applyAlignment="1">
      <alignment horizontal="center"/>
    </xf>
    <xf numFmtId="0" fontId="6" fillId="5" borderId="56" xfId="0" applyFont="1" applyFill="1" applyBorder="1" applyAlignment="1">
      <alignment horizontal="center"/>
    </xf>
    <xf numFmtId="0" fontId="57" fillId="0" borderId="0" xfId="0" applyFont="1" applyAlignment="1">
      <alignment horizontal="left"/>
    </xf>
    <xf numFmtId="0" fontId="58" fillId="0" borderId="0" xfId="0" applyFont="1" applyAlignment="1">
      <alignment horizontal="left"/>
    </xf>
    <xf numFmtId="0" fontId="59" fillId="0" borderId="0" xfId="0" applyFont="1" applyAlignment="1">
      <alignment horizontal="left"/>
    </xf>
    <xf numFmtId="0" fontId="60" fillId="0" borderId="0" xfId="0" applyFont="1" applyAlignment="1">
      <alignment horizontal="left"/>
    </xf>
    <xf numFmtId="0" fontId="8" fillId="0" borderId="57" xfId="0" applyFont="1" applyBorder="1"/>
    <xf numFmtId="0" fontId="8" fillId="0" borderId="58" xfId="0" applyFont="1" applyBorder="1"/>
    <xf numFmtId="0" fontId="8" fillId="0" borderId="59" xfId="0" applyFont="1" applyBorder="1"/>
    <xf numFmtId="0" fontId="8" fillId="0" borderId="0" xfId="41" applyFont="1" applyAlignment="1">
      <alignment horizontal="center"/>
    </xf>
    <xf numFmtId="1" fontId="8" fillId="0" borderId="0" xfId="41" applyNumberFormat="1" applyFont="1" applyAlignment="1">
      <alignment horizontal="center"/>
    </xf>
    <xf numFmtId="1" fontId="8" fillId="0" borderId="48" xfId="41" applyNumberFormat="1" applyFont="1" applyBorder="1" applyAlignment="1">
      <alignment horizontal="center"/>
    </xf>
    <xf numFmtId="0" fontId="7" fillId="0" borderId="60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left"/>
    </xf>
    <xf numFmtId="0" fontId="6" fillId="0" borderId="58" xfId="0" applyFont="1" applyBorder="1" applyAlignment="1">
      <alignment horizontal="center"/>
    </xf>
    <xf numFmtId="0" fontId="6" fillId="0" borderId="61" xfId="0" applyFont="1" applyBorder="1" applyAlignment="1">
      <alignment horizontal="center"/>
    </xf>
    <xf numFmtId="0" fontId="8" fillId="0" borderId="14" xfId="41" applyFont="1" applyBorder="1" applyAlignment="1">
      <alignment horizontal="center" wrapText="1"/>
    </xf>
    <xf numFmtId="0" fontId="22" fillId="9" borderId="13" xfId="41" applyFont="1" applyFill="1" applyBorder="1" applyAlignment="1">
      <alignment horizontal="left"/>
    </xf>
    <xf numFmtId="0" fontId="8" fillId="0" borderId="13" xfId="0" applyFont="1" applyBorder="1" applyAlignment="1">
      <alignment horizontal="center"/>
    </xf>
    <xf numFmtId="1" fontId="8" fillId="0" borderId="13" xfId="0" applyNumberFormat="1" applyFont="1" applyBorder="1" applyAlignment="1">
      <alignment horizontal="center"/>
    </xf>
    <xf numFmtId="0" fontId="7" fillId="9" borderId="62" xfId="0" applyFont="1" applyFill="1" applyBorder="1" applyAlignment="1">
      <alignment horizontal="center"/>
    </xf>
    <xf numFmtId="1" fontId="8" fillId="0" borderId="63" xfId="41" applyNumberFormat="1" applyFont="1" applyBorder="1" applyAlignment="1">
      <alignment horizontal="center" vertical="center"/>
    </xf>
    <xf numFmtId="0" fontId="8" fillId="0" borderId="12" xfId="41" applyFont="1" applyBorder="1" applyAlignment="1">
      <alignment horizontal="center" wrapText="1"/>
    </xf>
    <xf numFmtId="0" fontId="22" fillId="9" borderId="10" xfId="41" applyFont="1" applyFill="1" applyBorder="1" applyAlignment="1">
      <alignment horizontal="left"/>
    </xf>
    <xf numFmtId="0" fontId="8" fillId="0" borderId="10" xfId="0" applyFont="1" applyBorder="1" applyAlignment="1">
      <alignment horizontal="center"/>
    </xf>
    <xf numFmtId="1" fontId="8" fillId="0" borderId="10" xfId="0" applyNumberFormat="1" applyFont="1" applyBorder="1" applyAlignment="1">
      <alignment horizontal="center"/>
    </xf>
    <xf numFmtId="0" fontId="7" fillId="9" borderId="64" xfId="0" applyFont="1" applyFill="1" applyBorder="1" applyAlignment="1">
      <alignment horizontal="center"/>
    </xf>
    <xf numFmtId="1" fontId="8" fillId="0" borderId="65" xfId="41" applyNumberFormat="1" applyFont="1" applyBorder="1" applyAlignment="1">
      <alignment horizontal="center" vertical="center"/>
    </xf>
    <xf numFmtId="1" fontId="8" fillId="0" borderId="65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wrapText="1"/>
    </xf>
    <xf numFmtId="0" fontId="22" fillId="9" borderId="10" xfId="0" applyFont="1" applyFill="1" applyBorder="1" applyAlignment="1">
      <alignment horizontal="left"/>
    </xf>
    <xf numFmtId="0" fontId="8" fillId="0" borderId="15" xfId="0" applyFont="1" applyBorder="1" applyAlignment="1">
      <alignment horizontal="center" vertical="center" wrapText="1"/>
    </xf>
    <xf numFmtId="0" fontId="22" fillId="9" borderId="11" xfId="0" applyFont="1" applyFill="1" applyBorder="1" applyAlignment="1">
      <alignment horizontal="left" vertical="center"/>
    </xf>
    <xf numFmtId="0" fontId="8" fillId="0" borderId="11" xfId="0" applyFont="1" applyBorder="1" applyAlignment="1">
      <alignment horizontal="center"/>
    </xf>
    <xf numFmtId="0" fontId="8" fillId="2" borderId="11" xfId="41" applyFont="1" applyFill="1" applyBorder="1" applyAlignment="1">
      <alignment horizontal="center"/>
    </xf>
    <xf numFmtId="1" fontId="8" fillId="0" borderId="11" xfId="0" applyNumberFormat="1" applyFont="1" applyBorder="1" applyAlignment="1">
      <alignment horizontal="center"/>
    </xf>
    <xf numFmtId="0" fontId="7" fillId="9" borderId="26" xfId="0" applyFont="1" applyFill="1" applyBorder="1" applyAlignment="1">
      <alignment horizontal="center"/>
    </xf>
    <xf numFmtId="1" fontId="8" fillId="0" borderId="66" xfId="41" applyNumberFormat="1" applyFont="1" applyBorder="1" applyAlignment="1">
      <alignment horizontal="center" vertical="center"/>
    </xf>
    <xf numFmtId="0" fontId="7" fillId="7" borderId="62" xfId="0" applyFont="1" applyFill="1" applyBorder="1" applyAlignment="1">
      <alignment horizontal="center"/>
    </xf>
    <xf numFmtId="0" fontId="7" fillId="7" borderId="64" xfId="0" applyFont="1" applyFill="1" applyBorder="1" applyAlignment="1">
      <alignment horizontal="center"/>
    </xf>
    <xf numFmtId="0" fontId="8" fillId="0" borderId="67" xfId="41" applyFont="1" applyBorder="1" applyAlignment="1">
      <alignment horizontal="center" wrapText="1"/>
    </xf>
    <xf numFmtId="0" fontId="22" fillId="9" borderId="68" xfId="41" applyFont="1" applyFill="1" applyBorder="1" applyAlignment="1">
      <alignment horizontal="left"/>
    </xf>
    <xf numFmtId="0" fontId="8" fillId="0" borderId="68" xfId="0" applyFont="1" applyBorder="1" applyAlignment="1">
      <alignment horizontal="center"/>
    </xf>
    <xf numFmtId="0" fontId="8" fillId="2" borderId="68" xfId="41" applyFont="1" applyFill="1" applyBorder="1" applyAlignment="1">
      <alignment horizontal="center"/>
    </xf>
    <xf numFmtId="1" fontId="8" fillId="0" borderId="68" xfId="0" applyNumberFormat="1" applyFont="1" applyBorder="1" applyAlignment="1">
      <alignment horizontal="center"/>
    </xf>
    <xf numFmtId="0" fontId="7" fillId="7" borderId="69" xfId="0" applyFont="1" applyFill="1" applyBorder="1" applyAlignment="1">
      <alignment horizontal="center"/>
    </xf>
    <xf numFmtId="1" fontId="8" fillId="0" borderId="70" xfId="41" applyNumberFormat="1" applyFont="1" applyBorder="1" applyAlignment="1">
      <alignment horizontal="center" vertical="center"/>
    </xf>
    <xf numFmtId="0" fontId="9" fillId="5" borderId="14" xfId="41" applyFont="1" applyFill="1" applyBorder="1" applyAlignment="1">
      <alignment horizontal="center"/>
    </xf>
    <xf numFmtId="0" fontId="13" fillId="5" borderId="13" xfId="41" applyFont="1" applyFill="1" applyBorder="1" applyAlignment="1">
      <alignment horizontal="left"/>
    </xf>
    <xf numFmtId="0" fontId="8" fillId="5" borderId="13" xfId="41" applyFont="1" applyFill="1" applyBorder="1" applyAlignment="1">
      <alignment horizontal="center"/>
    </xf>
    <xf numFmtId="1" fontId="6" fillId="5" borderId="13" xfId="41" applyNumberFormat="1" applyFont="1" applyFill="1" applyBorder="1" applyAlignment="1">
      <alignment horizontal="center"/>
    </xf>
    <xf numFmtId="165" fontId="7" fillId="5" borderId="62" xfId="41" applyNumberFormat="1" applyFont="1" applyFill="1" applyBorder="1" applyAlignment="1">
      <alignment horizontal="center"/>
    </xf>
    <xf numFmtId="165" fontId="7" fillId="5" borderId="64" xfId="41" applyNumberFormat="1" applyFont="1" applyFill="1" applyBorder="1" applyAlignment="1">
      <alignment horizontal="center"/>
    </xf>
    <xf numFmtId="0" fontId="9" fillId="4" borderId="12" xfId="41" applyFont="1" applyFill="1" applyBorder="1" applyAlignment="1">
      <alignment horizontal="center"/>
    </xf>
    <xf numFmtId="0" fontId="13" fillId="4" borderId="10" xfId="41" applyFont="1" applyFill="1" applyBorder="1" applyAlignment="1">
      <alignment horizontal="left"/>
    </xf>
    <xf numFmtId="1" fontId="6" fillId="4" borderId="10" xfId="41" applyNumberFormat="1" applyFont="1" applyFill="1" applyBorder="1" applyAlignment="1">
      <alignment horizontal="center"/>
    </xf>
    <xf numFmtId="165" fontId="7" fillId="4" borderId="64" xfId="41" applyNumberFormat="1" applyFont="1" applyFill="1" applyBorder="1" applyAlignment="1">
      <alignment horizontal="center"/>
    </xf>
    <xf numFmtId="1" fontId="6" fillId="0" borderId="10" xfId="41" applyNumberFormat="1" applyFont="1" applyBorder="1" applyAlignment="1">
      <alignment horizontal="center"/>
    </xf>
    <xf numFmtId="165" fontId="7" fillId="0" borderId="64" xfId="41" applyNumberFormat="1" applyFont="1" applyBorder="1" applyAlignment="1">
      <alignment horizontal="center"/>
    </xf>
    <xf numFmtId="0" fontId="13" fillId="0" borderId="0" xfId="41" applyFont="1"/>
    <xf numFmtId="1" fontId="7" fillId="0" borderId="13" xfId="41" applyNumberFormat="1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" fontId="7" fillId="0" borderId="68" xfId="41" applyNumberFormat="1" applyFont="1" applyBorder="1" applyAlignment="1">
      <alignment horizontal="center"/>
    </xf>
    <xf numFmtId="0" fontId="61" fillId="0" borderId="0" xfId="0" applyFont="1" applyAlignment="1">
      <alignment horizontal="left" vertical="center"/>
    </xf>
    <xf numFmtId="49" fontId="61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34" xfId="0" applyFont="1" applyBorder="1"/>
    <xf numFmtId="0" fontId="62" fillId="7" borderId="28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wrapText="1"/>
    </xf>
    <xf numFmtId="0" fontId="23" fillId="7" borderId="1" xfId="0" applyFont="1" applyFill="1" applyBorder="1" applyAlignment="1">
      <alignment horizontal="center" vertical="center" wrapText="1"/>
    </xf>
    <xf numFmtId="0" fontId="23" fillId="7" borderId="31" xfId="0" applyFont="1" applyFill="1" applyBorder="1" applyAlignment="1">
      <alignment horizontal="center" vertical="center" wrapText="1"/>
    </xf>
    <xf numFmtId="0" fontId="12" fillId="0" borderId="14" xfId="41" applyFont="1" applyBorder="1" applyAlignment="1">
      <alignment horizontal="center" wrapText="1"/>
    </xf>
    <xf numFmtId="0" fontId="23" fillId="9" borderId="13" xfId="41" applyFont="1" applyFill="1" applyBorder="1" applyAlignment="1">
      <alignment horizontal="left"/>
    </xf>
    <xf numFmtId="0" fontId="12" fillId="0" borderId="13" xfId="0" applyFont="1" applyBorder="1" applyAlignment="1">
      <alignment horizontal="center"/>
    </xf>
    <xf numFmtId="0" fontId="12" fillId="2" borderId="13" xfId="41" applyFont="1" applyFill="1" applyBorder="1" applyAlignment="1">
      <alignment horizontal="center"/>
    </xf>
    <xf numFmtId="1" fontId="12" fillId="0" borderId="13" xfId="0" applyNumberFormat="1" applyFont="1" applyBorder="1" applyAlignment="1">
      <alignment horizontal="center"/>
    </xf>
    <xf numFmtId="0" fontId="12" fillId="0" borderId="12" xfId="41" applyFont="1" applyBorder="1" applyAlignment="1">
      <alignment horizontal="center" wrapText="1"/>
    </xf>
    <xf numFmtId="0" fontId="23" fillId="9" borderId="10" xfId="41" applyFont="1" applyFill="1" applyBorder="1" applyAlignment="1">
      <alignment horizontal="left"/>
    </xf>
    <xf numFmtId="0" fontId="12" fillId="0" borderId="10" xfId="0" applyFont="1" applyBorder="1" applyAlignment="1">
      <alignment horizontal="center"/>
    </xf>
    <xf numFmtId="0" fontId="12" fillId="2" borderId="10" xfId="41" applyFont="1" applyFill="1" applyBorder="1" applyAlignment="1">
      <alignment horizontal="center"/>
    </xf>
    <xf numFmtId="1" fontId="12" fillId="0" borderId="10" xfId="0" applyNumberFormat="1" applyFont="1" applyBorder="1" applyAlignment="1">
      <alignment horizontal="center"/>
    </xf>
    <xf numFmtId="0" fontId="23" fillId="7" borderId="31" xfId="0" applyFont="1" applyFill="1" applyBorder="1" applyAlignment="1">
      <alignment horizontal="center" wrapText="1"/>
    </xf>
    <xf numFmtId="0" fontId="13" fillId="0" borderId="29" xfId="0" applyFont="1" applyBorder="1" applyAlignment="1">
      <alignment horizontal="center" vertical="center"/>
    </xf>
    <xf numFmtId="0" fontId="12" fillId="0" borderId="30" xfId="0" applyFont="1" applyBorder="1"/>
    <xf numFmtId="0" fontId="62" fillId="7" borderId="1" xfId="0" applyFont="1" applyFill="1" applyBorder="1" applyAlignment="1">
      <alignment horizontal="center"/>
    </xf>
    <xf numFmtId="0" fontId="62" fillId="7" borderId="31" xfId="0" applyFont="1" applyFill="1" applyBorder="1" applyAlignment="1">
      <alignment horizontal="center" vertical="center"/>
    </xf>
    <xf numFmtId="0" fontId="63" fillId="0" borderId="0" xfId="0" applyFont="1"/>
    <xf numFmtId="0" fontId="23" fillId="7" borderId="1" xfId="0" applyFont="1" applyFill="1" applyBorder="1" applyAlignment="1">
      <alignment horizontal="center" wrapText="1"/>
    </xf>
    <xf numFmtId="0" fontId="12" fillId="0" borderId="32" xfId="0" applyFont="1" applyBorder="1" applyAlignment="1">
      <alignment horizontal="left" wrapText="1"/>
    </xf>
    <xf numFmtId="0" fontId="23" fillId="7" borderId="32" xfId="0" applyFont="1" applyFill="1" applyBorder="1" applyAlignment="1">
      <alignment horizontal="center" vertical="center" wrapText="1"/>
    </xf>
    <xf numFmtId="0" fontId="23" fillId="7" borderId="33" xfId="0" applyFont="1" applyFill="1" applyBorder="1" applyAlignment="1">
      <alignment horizontal="center" vertical="center" wrapText="1"/>
    </xf>
    <xf numFmtId="0" fontId="12" fillId="0" borderId="71" xfId="41" applyFont="1" applyBorder="1" applyAlignment="1">
      <alignment horizontal="center" wrapText="1"/>
    </xf>
    <xf numFmtId="0" fontId="23" fillId="9" borderId="72" xfId="41" applyFont="1" applyFill="1" applyBorder="1" applyAlignment="1">
      <alignment horizontal="left"/>
    </xf>
    <xf numFmtId="0" fontId="12" fillId="0" borderId="72" xfId="0" applyFont="1" applyBorder="1" applyAlignment="1">
      <alignment horizontal="center"/>
    </xf>
    <xf numFmtId="0" fontId="12" fillId="2" borderId="72" xfId="41" applyFont="1" applyFill="1" applyBorder="1" applyAlignment="1">
      <alignment horizontal="center"/>
    </xf>
    <xf numFmtId="1" fontId="12" fillId="0" borderId="72" xfId="0" applyNumberFormat="1" applyFont="1" applyBorder="1" applyAlignment="1">
      <alignment horizontal="center"/>
    </xf>
    <xf numFmtId="0" fontId="63" fillId="0" borderId="29" xfId="0" applyFont="1" applyBorder="1"/>
    <xf numFmtId="0" fontId="12" fillId="0" borderId="12" xfId="0" applyFont="1" applyBorder="1" applyAlignment="1">
      <alignment horizontal="center" wrapText="1"/>
    </xf>
    <xf numFmtId="0" fontId="23" fillId="9" borderId="10" xfId="0" applyFont="1" applyFill="1" applyBorder="1" applyAlignment="1">
      <alignment horizontal="left"/>
    </xf>
    <xf numFmtId="0" fontId="12" fillId="0" borderId="15" xfId="0" applyFont="1" applyBorder="1" applyAlignment="1">
      <alignment horizontal="center" vertical="center" wrapText="1"/>
    </xf>
    <xf numFmtId="0" fontId="23" fillId="9" borderId="11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center"/>
    </xf>
    <xf numFmtId="0" fontId="12" fillId="2" borderId="11" xfId="41" applyFont="1" applyFill="1" applyBorder="1" applyAlignment="1">
      <alignment horizontal="center"/>
    </xf>
    <xf numFmtId="1" fontId="12" fillId="0" borderId="11" xfId="0" applyNumberFormat="1" applyFont="1" applyBorder="1" applyAlignment="1">
      <alignment horizontal="center"/>
    </xf>
    <xf numFmtId="49" fontId="64" fillId="0" borderId="1" xfId="41" applyNumberFormat="1" applyFont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23" fillId="8" borderId="31" xfId="0" applyFont="1" applyFill="1" applyBorder="1" applyAlignment="1">
      <alignment horizontal="center" wrapText="1"/>
    </xf>
    <xf numFmtId="0" fontId="23" fillId="8" borderId="32" xfId="0" applyFont="1" applyFill="1" applyBorder="1" applyAlignment="1">
      <alignment horizontal="center" wrapText="1"/>
    </xf>
    <xf numFmtId="0" fontId="12" fillId="0" borderId="32" xfId="0" applyFont="1" applyBorder="1" applyAlignment="1">
      <alignment wrapText="1"/>
    </xf>
    <xf numFmtId="0" fontId="23" fillId="8" borderId="33" xfId="0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61" fillId="0" borderId="0" xfId="0" applyFont="1" applyAlignment="1">
      <alignment horizontal="left" vertical="center" wrapText="1"/>
    </xf>
    <xf numFmtId="0" fontId="62" fillId="0" borderId="0" xfId="0" applyFont="1" applyAlignment="1">
      <alignment horizontal="center" vertical="center"/>
    </xf>
    <xf numFmtId="0" fontId="12" fillId="0" borderId="0" xfId="0" applyFont="1" applyAlignment="1">
      <alignment horizontal="left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65" fillId="9" borderId="10" xfId="41" applyFont="1" applyFill="1" applyBorder="1" applyAlignment="1">
      <alignment horizontal="left"/>
    </xf>
    <xf numFmtId="0" fontId="65" fillId="9" borderId="11" xfId="0" applyFont="1" applyFill="1" applyBorder="1" applyAlignment="1">
      <alignment horizontal="left" vertical="center"/>
    </xf>
    <xf numFmtId="0" fontId="65" fillId="9" borderId="10" xfId="0" applyFont="1" applyFill="1" applyBorder="1" applyAlignment="1">
      <alignment horizontal="left"/>
    </xf>
    <xf numFmtId="0" fontId="12" fillId="0" borderId="73" xfId="41" applyFont="1" applyBorder="1" applyAlignment="1">
      <alignment horizontal="center" wrapText="1"/>
    </xf>
    <xf numFmtId="0" fontId="23" fillId="9" borderId="74" xfId="41" applyFont="1" applyFill="1" applyBorder="1" applyAlignment="1">
      <alignment horizontal="left"/>
    </xf>
    <xf numFmtId="0" fontId="12" fillId="0" borderId="74" xfId="0" applyFont="1" applyBorder="1" applyAlignment="1">
      <alignment horizontal="center"/>
    </xf>
    <xf numFmtId="0" fontId="12" fillId="2" borderId="74" xfId="41" applyFont="1" applyFill="1" applyBorder="1" applyAlignment="1">
      <alignment horizontal="center"/>
    </xf>
    <xf numFmtId="1" fontId="12" fillId="0" borderId="74" xfId="0" applyNumberFormat="1" applyFont="1" applyBorder="1" applyAlignment="1">
      <alignment horizontal="center"/>
    </xf>
    <xf numFmtId="0" fontId="13" fillId="9" borderId="74" xfId="0" applyFont="1" applyFill="1" applyBorder="1" applyAlignment="1">
      <alignment horizontal="center"/>
    </xf>
    <xf numFmtId="0" fontId="12" fillId="0" borderId="75" xfId="41" applyFont="1" applyBorder="1" applyAlignment="1">
      <alignment horizontal="center" wrapText="1"/>
    </xf>
    <xf numFmtId="0" fontId="23" fillId="9" borderId="76" xfId="41" applyFont="1" applyFill="1" applyBorder="1" applyAlignment="1">
      <alignment horizontal="left"/>
    </xf>
    <xf numFmtId="0" fontId="12" fillId="0" borderId="76" xfId="0" applyFont="1" applyBorder="1" applyAlignment="1">
      <alignment horizontal="center"/>
    </xf>
    <xf numFmtId="0" fontId="12" fillId="2" borderId="76" xfId="41" applyFont="1" applyFill="1" applyBorder="1" applyAlignment="1">
      <alignment horizontal="center"/>
    </xf>
    <xf numFmtId="1" fontId="12" fillId="0" borderId="76" xfId="0" applyNumberFormat="1" applyFont="1" applyBorder="1" applyAlignment="1">
      <alignment horizontal="center"/>
    </xf>
    <xf numFmtId="0" fontId="13" fillId="9" borderId="76" xfId="0" applyFont="1" applyFill="1" applyBorder="1" applyAlignment="1">
      <alignment horizontal="center"/>
    </xf>
    <xf numFmtId="0" fontId="65" fillId="9" borderId="76" xfId="41" applyFont="1" applyFill="1" applyBorder="1" applyAlignment="1">
      <alignment horizontal="left"/>
    </xf>
    <xf numFmtId="0" fontId="12" fillId="0" borderId="77" xfId="41" applyFont="1" applyBorder="1" applyAlignment="1">
      <alignment horizontal="center" wrapText="1"/>
    </xf>
    <xf numFmtId="0" fontId="65" fillId="9" borderId="78" xfId="41" applyFont="1" applyFill="1" applyBorder="1" applyAlignment="1">
      <alignment horizontal="left"/>
    </xf>
    <xf numFmtId="0" fontId="12" fillId="0" borderId="78" xfId="0" applyFont="1" applyBorder="1" applyAlignment="1">
      <alignment horizontal="center"/>
    </xf>
    <xf numFmtId="0" fontId="12" fillId="2" borderId="78" xfId="41" applyFont="1" applyFill="1" applyBorder="1" applyAlignment="1">
      <alignment horizontal="center"/>
    </xf>
    <xf numFmtId="1" fontId="12" fillId="0" borderId="78" xfId="0" applyNumberFormat="1" applyFont="1" applyBorder="1" applyAlignment="1">
      <alignment horizontal="center"/>
    </xf>
    <xf numFmtId="0" fontId="65" fillId="9" borderId="13" xfId="41" applyFont="1" applyFill="1" applyBorder="1" applyAlignment="1">
      <alignment horizontal="left"/>
    </xf>
    <xf numFmtId="0" fontId="12" fillId="0" borderId="15" xfId="41" applyFont="1" applyBorder="1" applyAlignment="1">
      <alignment horizontal="center" wrapText="1"/>
    </xf>
    <xf numFmtId="0" fontId="23" fillId="9" borderId="11" xfId="41" applyFont="1" applyFill="1" applyBorder="1" applyAlignment="1">
      <alignment horizontal="left"/>
    </xf>
    <xf numFmtId="0" fontId="13" fillId="9" borderId="79" xfId="0" applyFont="1" applyFill="1" applyBorder="1" applyAlignment="1">
      <alignment horizontal="center"/>
    </xf>
    <xf numFmtId="0" fontId="13" fillId="9" borderId="80" xfId="0" applyFont="1" applyFill="1" applyBorder="1" applyAlignment="1">
      <alignment horizontal="center"/>
    </xf>
    <xf numFmtId="0" fontId="13" fillId="9" borderId="81" xfId="0" applyFont="1" applyFill="1" applyBorder="1" applyAlignment="1">
      <alignment horizontal="center"/>
    </xf>
    <xf numFmtId="0" fontId="13" fillId="9" borderId="82" xfId="0" applyFont="1" applyFill="1" applyBorder="1" applyAlignment="1">
      <alignment horizontal="center"/>
    </xf>
    <xf numFmtId="0" fontId="13" fillId="9" borderId="83" xfId="0" applyFont="1" applyFill="1" applyBorder="1" applyAlignment="1">
      <alignment horizontal="center"/>
    </xf>
    <xf numFmtId="0" fontId="13" fillId="9" borderId="84" xfId="0" applyFont="1" applyFill="1" applyBorder="1" applyAlignment="1">
      <alignment horizontal="center"/>
    </xf>
    <xf numFmtId="0" fontId="13" fillId="9" borderId="85" xfId="0" applyFont="1" applyFill="1" applyBorder="1" applyAlignment="1">
      <alignment horizontal="center"/>
    </xf>
    <xf numFmtId="0" fontId="13" fillId="9" borderId="86" xfId="0" applyFont="1" applyFill="1" applyBorder="1" applyAlignment="1">
      <alignment horizontal="center"/>
    </xf>
    <xf numFmtId="0" fontId="62" fillId="7" borderId="31" xfId="0" applyFont="1" applyFill="1" applyBorder="1" applyAlignment="1">
      <alignment horizontal="center"/>
    </xf>
    <xf numFmtId="0" fontId="12" fillId="0" borderId="87" xfId="0" applyFont="1" applyBorder="1" applyAlignment="1">
      <alignment horizontal="left" wrapText="1"/>
    </xf>
    <xf numFmtId="0" fontId="23" fillId="7" borderId="87" xfId="0" applyFont="1" applyFill="1" applyBorder="1" applyAlignment="1">
      <alignment horizontal="center" vertical="center" wrapText="1"/>
    </xf>
    <xf numFmtId="0" fontId="23" fillId="7" borderId="88" xfId="0" applyFont="1" applyFill="1" applyBorder="1" applyAlignment="1">
      <alignment horizontal="center" vertical="center" wrapText="1"/>
    </xf>
    <xf numFmtId="0" fontId="12" fillId="0" borderId="89" xfId="0" applyFont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0" fontId="25" fillId="0" borderId="1" xfId="41" applyFont="1" applyBorder="1" applyAlignment="1">
      <alignment horizontal="left"/>
    </xf>
    <xf numFmtId="0" fontId="26" fillId="0" borderId="0" xfId="0" applyFont="1" applyAlignment="1">
      <alignment horizontal="center"/>
    </xf>
    <xf numFmtId="0" fontId="66" fillId="0" borderId="0" xfId="0" applyFont="1" applyAlignment="1">
      <alignment horizontal="center" vertical="center"/>
    </xf>
    <xf numFmtId="0" fontId="67" fillId="0" borderId="0" xfId="0" applyFont="1" applyAlignment="1">
      <alignment horizontal="left" vertical="center"/>
    </xf>
    <xf numFmtId="165" fontId="25" fillId="0" borderId="1" xfId="41" applyNumberFormat="1" applyFont="1" applyBorder="1" applyAlignment="1">
      <alignment horizontal="left"/>
    </xf>
    <xf numFmtId="0" fontId="62" fillId="7" borderId="90" xfId="0" applyFont="1" applyFill="1" applyBorder="1" applyAlignment="1">
      <alignment horizontal="center" vertical="center"/>
    </xf>
    <xf numFmtId="0" fontId="23" fillId="7" borderId="90" xfId="0" applyFont="1" applyFill="1" applyBorder="1" applyAlignment="1">
      <alignment horizontal="center" wrapText="1"/>
    </xf>
    <xf numFmtId="0" fontId="23" fillId="7" borderId="90" xfId="0" applyFont="1" applyFill="1" applyBorder="1" applyAlignment="1">
      <alignment horizontal="center" vertical="center" wrapText="1"/>
    </xf>
    <xf numFmtId="0" fontId="23" fillId="7" borderId="9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/>
    </xf>
    <xf numFmtId="0" fontId="63" fillId="0" borderId="30" xfId="0" applyFont="1" applyBorder="1"/>
    <xf numFmtId="49" fontId="64" fillId="0" borderId="92" xfId="41" applyNumberFormat="1" applyFont="1" applyBorder="1" applyAlignment="1">
      <alignment horizontal="center"/>
    </xf>
    <xf numFmtId="49" fontId="64" fillId="0" borderId="21" xfId="41" applyNumberFormat="1" applyFont="1" applyBorder="1" applyAlignment="1">
      <alignment horizontal="center"/>
    </xf>
    <xf numFmtId="49" fontId="64" fillId="0" borderId="23" xfId="41" applyNumberFormat="1" applyFont="1" applyBorder="1" applyAlignment="1">
      <alignment horizontal="center"/>
    </xf>
    <xf numFmtId="0" fontId="25" fillId="0" borderId="16" xfId="41" applyFont="1" applyBorder="1" applyAlignment="1">
      <alignment horizontal="left"/>
    </xf>
    <xf numFmtId="0" fontId="61" fillId="0" borderId="93" xfId="0" applyFont="1" applyBorder="1" applyAlignment="1">
      <alignment horizontal="left" vertical="center"/>
    </xf>
    <xf numFmtId="0" fontId="61" fillId="0" borderId="94" xfId="0" applyFont="1" applyBorder="1" applyAlignment="1">
      <alignment horizontal="left" vertical="center"/>
    </xf>
    <xf numFmtId="0" fontId="61" fillId="0" borderId="30" xfId="0" applyFont="1" applyBorder="1" applyAlignment="1">
      <alignment horizontal="left" vertical="center"/>
    </xf>
    <xf numFmtId="0" fontId="61" fillId="0" borderId="29" xfId="0" applyFont="1" applyBorder="1" applyAlignment="1">
      <alignment horizontal="left" vertical="center"/>
    </xf>
    <xf numFmtId="1" fontId="13" fillId="0" borderId="74" xfId="41" applyNumberFormat="1" applyFont="1" applyBorder="1" applyAlignment="1">
      <alignment horizontal="center" wrapText="1"/>
    </xf>
    <xf numFmtId="49" fontId="13" fillId="0" borderId="76" xfId="41" applyNumberFormat="1" applyFont="1" applyBorder="1" applyAlignment="1">
      <alignment horizontal="center" wrapText="1"/>
    </xf>
    <xf numFmtId="1" fontId="13" fillId="0" borderId="76" xfId="41" applyNumberFormat="1" applyFont="1" applyBorder="1" applyAlignment="1">
      <alignment horizontal="center" wrapText="1"/>
    </xf>
    <xf numFmtId="1" fontId="13" fillId="0" borderId="78" xfId="41" applyNumberFormat="1" applyFont="1" applyBorder="1" applyAlignment="1">
      <alignment horizontal="center" wrapText="1"/>
    </xf>
    <xf numFmtId="1" fontId="13" fillId="0" borderId="13" xfId="41" applyNumberFormat="1" applyFont="1" applyBorder="1" applyAlignment="1">
      <alignment horizontal="center" wrapText="1"/>
    </xf>
    <xf numFmtId="1" fontId="13" fillId="0" borderId="10" xfId="41" applyNumberFormat="1" applyFont="1" applyBorder="1" applyAlignment="1">
      <alignment horizontal="center" wrapText="1"/>
    </xf>
    <xf numFmtId="1" fontId="13" fillId="0" borderId="11" xfId="41" applyNumberFormat="1" applyFont="1" applyBorder="1" applyAlignment="1">
      <alignment horizontal="center" wrapText="1"/>
    </xf>
    <xf numFmtId="1" fontId="13" fillId="0" borderId="72" xfId="41" applyNumberFormat="1" applyFont="1" applyBorder="1" applyAlignment="1">
      <alignment horizont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62" fillId="0" borderId="0" xfId="0" applyFont="1" applyAlignment="1">
      <alignment horizontal="center" vertical="center" wrapText="1"/>
    </xf>
    <xf numFmtId="165" fontId="25" fillId="0" borderId="22" xfId="41" applyNumberFormat="1" applyFont="1" applyBorder="1" applyAlignment="1">
      <alignment horizontal="center" wrapText="1"/>
    </xf>
    <xf numFmtId="165" fontId="25" fillId="0" borderId="22" xfId="0" applyNumberFormat="1" applyFont="1" applyBorder="1" applyAlignment="1">
      <alignment horizontal="center" wrapText="1"/>
    </xf>
    <xf numFmtId="165" fontId="25" fillId="0" borderId="24" xfId="41" applyNumberFormat="1" applyFont="1" applyBorder="1" applyAlignment="1">
      <alignment horizontal="center" wrapText="1"/>
    </xf>
    <xf numFmtId="0" fontId="12" fillId="0" borderId="16" xfId="41" applyFont="1" applyBorder="1" applyAlignment="1">
      <alignment horizontal="left" vertical="center"/>
    </xf>
    <xf numFmtId="1" fontId="13" fillId="0" borderId="16" xfId="41" applyNumberFormat="1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16" xfId="41" applyFont="1" applyBorder="1" applyAlignment="1">
      <alignment horizontal="center" vertical="center"/>
    </xf>
    <xf numFmtId="1" fontId="12" fillId="0" borderId="16" xfId="0" applyNumberFormat="1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165" fontId="25" fillId="0" borderId="17" xfId="41" applyNumberFormat="1" applyFont="1" applyBorder="1" applyAlignment="1">
      <alignment horizontal="left"/>
    </xf>
    <xf numFmtId="165" fontId="25" fillId="0" borderId="95" xfId="41" applyNumberFormat="1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62" fillId="7" borderId="17" xfId="0" applyFont="1" applyFill="1" applyBorder="1" applyAlignment="1">
      <alignment horizontal="center" vertical="center"/>
    </xf>
    <xf numFmtId="0" fontId="63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68" fillId="0" borderId="0" xfId="0" applyFont="1" applyAlignment="1">
      <alignment horizontal="left"/>
    </xf>
    <xf numFmtId="49" fontId="61" fillId="0" borderId="11" xfId="0" applyNumberFormat="1" applyFont="1" applyBorder="1" applyAlignment="1">
      <alignment horizontal="center" vertical="center" wrapText="1"/>
    </xf>
    <xf numFmtId="0" fontId="69" fillId="0" borderId="11" xfId="0" applyFont="1" applyBorder="1" applyAlignment="1">
      <alignment horizontal="left" vertical="center"/>
    </xf>
    <xf numFmtId="0" fontId="69" fillId="7" borderId="11" xfId="0" applyFont="1" applyFill="1" applyBorder="1" applyAlignment="1">
      <alignment horizontal="left" vertical="center"/>
    </xf>
    <xf numFmtId="0" fontId="69" fillId="0" borderId="96" xfId="0" applyFont="1" applyBorder="1" applyAlignment="1">
      <alignment horizontal="left" vertical="center"/>
    </xf>
    <xf numFmtId="49" fontId="61" fillId="0" borderId="13" xfId="0" applyNumberFormat="1" applyFont="1" applyBorder="1" applyAlignment="1">
      <alignment horizontal="center" vertical="center" wrapText="1"/>
    </xf>
    <xf numFmtId="0" fontId="69" fillId="7" borderId="13" xfId="0" applyFont="1" applyFill="1" applyBorder="1" applyAlignment="1">
      <alignment horizontal="left" vertical="center"/>
    </xf>
    <xf numFmtId="0" fontId="69" fillId="0" borderId="97" xfId="0" applyFont="1" applyBorder="1" applyAlignment="1">
      <alignment horizontal="left" vertical="center"/>
    </xf>
    <xf numFmtId="0" fontId="69" fillId="0" borderId="13" xfId="0" applyFont="1" applyBorder="1" applyAlignment="1">
      <alignment horizontal="left" vertical="center"/>
    </xf>
    <xf numFmtId="49" fontId="61" fillId="0" borderId="68" xfId="0" applyNumberFormat="1" applyFont="1" applyBorder="1" applyAlignment="1">
      <alignment horizontal="center" vertical="center" wrapText="1"/>
    </xf>
    <xf numFmtId="0" fontId="69" fillId="0" borderId="68" xfId="0" applyFont="1" applyBorder="1" applyAlignment="1">
      <alignment horizontal="left" vertical="center"/>
    </xf>
    <xf numFmtId="0" fontId="69" fillId="7" borderId="68" xfId="0" applyFont="1" applyFill="1" applyBorder="1" applyAlignment="1">
      <alignment horizontal="left" vertical="center"/>
    </xf>
    <xf numFmtId="0" fontId="69" fillId="0" borderId="98" xfId="0" applyFont="1" applyBorder="1" applyAlignment="1">
      <alignment horizontal="left" vertical="center"/>
    </xf>
    <xf numFmtId="0" fontId="61" fillId="0" borderId="13" xfId="0" applyFont="1" applyBorder="1" applyAlignment="1">
      <alignment horizontal="left" vertical="center"/>
    </xf>
    <xf numFmtId="0" fontId="61" fillId="0" borderId="99" xfId="0" applyFont="1" applyBorder="1" applyAlignment="1">
      <alignment horizontal="left" vertical="center"/>
    </xf>
    <xf numFmtId="0" fontId="61" fillId="0" borderId="100" xfId="0" applyFont="1" applyBorder="1" applyAlignment="1">
      <alignment horizontal="left" vertical="center"/>
    </xf>
    <xf numFmtId="0" fontId="61" fillId="0" borderId="101" xfId="0" applyFont="1" applyBorder="1" applyAlignment="1">
      <alignment horizontal="left" vertical="center"/>
    </xf>
    <xf numFmtId="0" fontId="61" fillId="0" borderId="37" xfId="0" applyFont="1" applyBorder="1" applyAlignment="1">
      <alignment horizontal="center" vertical="center"/>
    </xf>
    <xf numFmtId="0" fontId="61" fillId="0" borderId="11" xfId="0" applyFont="1" applyBorder="1" applyAlignment="1">
      <alignment horizontal="left" vertical="center"/>
    </xf>
    <xf numFmtId="0" fontId="61" fillId="0" borderId="40" xfId="0" applyFont="1" applyBorder="1" applyAlignment="1">
      <alignment horizontal="center" vertical="center"/>
    </xf>
    <xf numFmtId="49" fontId="50" fillId="0" borderId="102" xfId="0" applyNumberFormat="1" applyFont="1" applyBorder="1" applyAlignment="1">
      <alignment horizontal="left" vertical="center"/>
    </xf>
    <xf numFmtId="49" fontId="50" fillId="0" borderId="103" xfId="0" applyNumberFormat="1" applyFont="1" applyBorder="1" applyAlignment="1">
      <alignment horizontal="left" vertical="center"/>
    </xf>
    <xf numFmtId="0" fontId="50" fillId="0" borderId="103" xfId="0" applyFont="1" applyBorder="1" applyAlignment="1">
      <alignment horizontal="left" vertical="center"/>
    </xf>
    <xf numFmtId="0" fontId="50" fillId="0" borderId="104" xfId="0" applyFont="1" applyBorder="1" applyAlignment="1">
      <alignment horizontal="left" vertical="center"/>
    </xf>
    <xf numFmtId="49" fontId="50" fillId="0" borderId="105" xfId="0" applyNumberFormat="1" applyFont="1" applyBorder="1" applyAlignment="1">
      <alignment horizontal="left" vertical="center"/>
    </xf>
    <xf numFmtId="49" fontId="50" fillId="0" borderId="106" xfId="0" applyNumberFormat="1" applyFont="1" applyBorder="1" applyAlignment="1">
      <alignment horizontal="left" vertical="center"/>
    </xf>
    <xf numFmtId="0" fontId="50" fillId="0" borderId="106" xfId="0" applyFont="1" applyBorder="1" applyAlignment="1">
      <alignment horizontal="left" vertical="center"/>
    </xf>
    <xf numFmtId="0" fontId="50" fillId="0" borderId="107" xfId="0" applyFont="1" applyBorder="1" applyAlignment="1">
      <alignment horizontal="left" vertical="center"/>
    </xf>
    <xf numFmtId="0" fontId="61" fillId="10" borderId="13" xfId="0" applyFont="1" applyFill="1" applyBorder="1" applyAlignment="1">
      <alignment horizontal="left" vertical="center"/>
    </xf>
    <xf numFmtId="0" fontId="61" fillId="10" borderId="11" xfId="0" applyFont="1" applyFill="1" applyBorder="1" applyAlignment="1">
      <alignment horizontal="left" vertical="center"/>
    </xf>
    <xf numFmtId="49" fontId="50" fillId="0" borderId="108" xfId="0" applyNumberFormat="1" applyFont="1" applyBorder="1" applyAlignment="1">
      <alignment horizontal="left" vertical="center"/>
    </xf>
    <xf numFmtId="49" fontId="50" fillId="0" borderId="109" xfId="0" applyNumberFormat="1" applyFont="1" applyBorder="1" applyAlignment="1">
      <alignment horizontal="left" vertical="center"/>
    </xf>
    <xf numFmtId="0" fontId="50" fillId="0" borderId="109" xfId="0" applyFont="1" applyBorder="1" applyAlignment="1">
      <alignment horizontal="left" vertical="center"/>
    </xf>
    <xf numFmtId="0" fontId="50" fillId="0" borderId="110" xfId="0" applyFont="1" applyBorder="1" applyAlignment="1">
      <alignment horizontal="left" vertical="center"/>
    </xf>
    <xf numFmtId="0" fontId="61" fillId="0" borderId="111" xfId="0" applyFont="1" applyBorder="1" applyAlignment="1">
      <alignment horizontal="center" vertical="center"/>
    </xf>
    <xf numFmtId="0" fontId="61" fillId="0" borderId="112" xfId="0" applyFont="1" applyBorder="1" applyAlignment="1">
      <alignment horizontal="center" vertical="center"/>
    </xf>
    <xf numFmtId="49" fontId="61" fillId="0" borderId="113" xfId="0" applyNumberFormat="1" applyFont="1" applyBorder="1" applyAlignment="1">
      <alignment horizontal="center" vertical="center" wrapText="1"/>
    </xf>
    <xf numFmtId="0" fontId="61" fillId="0" borderId="113" xfId="0" applyFont="1" applyBorder="1" applyAlignment="1">
      <alignment horizontal="left" vertical="center"/>
    </xf>
    <xf numFmtId="0" fontId="61" fillId="0" borderId="114" xfId="0" applyFont="1" applyBorder="1" applyAlignment="1">
      <alignment horizontal="center" vertical="center"/>
    </xf>
    <xf numFmtId="0" fontId="61" fillId="2" borderId="13" xfId="0" applyFont="1" applyFill="1" applyBorder="1" applyAlignment="1">
      <alignment horizontal="left" vertical="center"/>
    </xf>
    <xf numFmtId="0" fontId="61" fillId="2" borderId="11" xfId="0" applyFont="1" applyFill="1" applyBorder="1" applyAlignment="1">
      <alignment horizontal="left" vertical="center"/>
    </xf>
    <xf numFmtId="0" fontId="61" fillId="2" borderId="113" xfId="0" applyFont="1" applyFill="1" applyBorder="1" applyAlignment="1">
      <alignment horizontal="left" vertical="center"/>
    </xf>
    <xf numFmtId="0" fontId="70" fillId="0" borderId="13" xfId="0" applyFont="1" applyBorder="1" applyAlignment="1">
      <alignment horizontal="left" vertical="center"/>
    </xf>
    <xf numFmtId="0" fontId="70" fillId="10" borderId="13" xfId="0" applyFont="1" applyFill="1" applyBorder="1" applyAlignment="1">
      <alignment horizontal="left" vertical="center"/>
    </xf>
    <xf numFmtId="0" fontId="71" fillId="10" borderId="13" xfId="0" applyFont="1" applyFill="1" applyBorder="1" applyAlignment="1">
      <alignment horizontal="left" vertical="center"/>
    </xf>
    <xf numFmtId="0" fontId="71" fillId="10" borderId="11" xfId="0" applyFont="1" applyFill="1" applyBorder="1" applyAlignment="1">
      <alignment horizontal="left" vertical="center"/>
    </xf>
    <xf numFmtId="49" fontId="50" fillId="0" borderId="115" xfId="0" applyNumberFormat="1" applyFont="1" applyBorder="1" applyAlignment="1">
      <alignment horizontal="left" vertical="center"/>
    </xf>
    <xf numFmtId="49" fontId="50" fillId="0" borderId="116" xfId="0" applyNumberFormat="1" applyFont="1" applyBorder="1" applyAlignment="1">
      <alignment horizontal="left" vertical="center"/>
    </xf>
    <xf numFmtId="0" fontId="50" fillId="0" borderId="116" xfId="0" applyFont="1" applyBorder="1" applyAlignment="1">
      <alignment horizontal="left" vertical="center"/>
    </xf>
    <xf numFmtId="0" fontId="50" fillId="0" borderId="117" xfId="0" applyFont="1" applyBorder="1" applyAlignment="1">
      <alignment horizontal="left" vertical="center"/>
    </xf>
    <xf numFmtId="0" fontId="61" fillId="0" borderId="118" xfId="0" applyFont="1" applyBorder="1" applyAlignment="1">
      <alignment horizontal="left" vertical="center"/>
    </xf>
    <xf numFmtId="0" fontId="61" fillId="0" borderId="48" xfId="0" applyFont="1" applyBorder="1" applyAlignment="1">
      <alignment horizontal="left" vertical="center"/>
    </xf>
    <xf numFmtId="49" fontId="61" fillId="0" borderId="119" xfId="0" applyNumberFormat="1" applyFont="1" applyBorder="1" applyAlignment="1">
      <alignment horizontal="center" vertical="center" wrapText="1"/>
    </xf>
    <xf numFmtId="0" fontId="61" fillId="0" borderId="119" xfId="0" applyFont="1" applyBorder="1" applyAlignment="1">
      <alignment horizontal="left" vertical="center"/>
    </xf>
    <xf numFmtId="0" fontId="61" fillId="0" borderId="49" xfId="0" applyFont="1" applyBorder="1" applyAlignment="1">
      <alignment horizontal="left" vertical="center"/>
    </xf>
    <xf numFmtId="0" fontId="61" fillId="0" borderId="50" xfId="0" applyFont="1" applyBorder="1" applyAlignment="1">
      <alignment horizontal="left" vertical="center"/>
    </xf>
    <xf numFmtId="0" fontId="72" fillId="0" borderId="0" xfId="0" applyFont="1" applyAlignment="1">
      <alignment horizontal="center"/>
    </xf>
    <xf numFmtId="0" fontId="73" fillId="0" borderId="0" xfId="0" applyFont="1" applyAlignment="1">
      <alignment horizontal="left" vertical="center"/>
    </xf>
    <xf numFmtId="0" fontId="72" fillId="0" borderId="0" xfId="0" applyFont="1" applyAlignment="1">
      <alignment horizontal="left" vertical="center"/>
    </xf>
    <xf numFmtId="0" fontId="74" fillId="0" borderId="0" xfId="0" applyFont="1" applyAlignment="1">
      <alignment horizontal="center"/>
    </xf>
    <xf numFmtId="0" fontId="75" fillId="0" borderId="0" xfId="0" applyFont="1" applyAlignment="1">
      <alignment horizontal="left" vertical="center"/>
    </xf>
    <xf numFmtId="0" fontId="74" fillId="0" borderId="0" xfId="0" applyFont="1" applyAlignment="1">
      <alignment horizontal="left" vertical="center"/>
    </xf>
    <xf numFmtId="0" fontId="76" fillId="0" borderId="0" xfId="0" applyFont="1" applyAlignment="1">
      <alignment horizontal="left" vertical="center"/>
    </xf>
    <xf numFmtId="0" fontId="76" fillId="0" borderId="0" xfId="0" applyFont="1" applyAlignment="1">
      <alignment horizontal="left" vertical="center" wrapText="1"/>
    </xf>
    <xf numFmtId="0" fontId="77" fillId="0" borderId="0" xfId="0" applyFont="1" applyAlignment="1">
      <alignment horizontal="left" vertical="center"/>
    </xf>
    <xf numFmtId="0" fontId="61" fillId="0" borderId="51" xfId="0" applyFont="1" applyBorder="1" applyAlignment="1">
      <alignment horizontal="left" vertical="center"/>
    </xf>
    <xf numFmtId="0" fontId="12" fillId="0" borderId="120" xfId="0" applyFont="1" applyBorder="1" applyAlignment="1">
      <alignment horizontal="center" vertical="center"/>
    </xf>
    <xf numFmtId="0" fontId="12" fillId="0" borderId="121" xfId="0" applyFont="1" applyBorder="1" applyAlignment="1">
      <alignment horizontal="center" vertical="center"/>
    </xf>
    <xf numFmtId="0" fontId="12" fillId="0" borderId="122" xfId="0" applyFont="1" applyBorder="1" applyAlignment="1">
      <alignment horizontal="center" vertical="center"/>
    </xf>
    <xf numFmtId="49" fontId="64" fillId="9" borderId="92" xfId="41" applyNumberFormat="1" applyFont="1" applyFill="1" applyBorder="1" applyAlignment="1">
      <alignment horizontal="center"/>
    </xf>
    <xf numFmtId="0" fontId="25" fillId="9" borderId="17" xfId="41" applyFont="1" applyFill="1" applyBorder="1" applyAlignment="1">
      <alignment horizontal="left"/>
    </xf>
    <xf numFmtId="165" fontId="25" fillId="9" borderId="95" xfId="0" applyNumberFormat="1" applyFont="1" applyFill="1" applyBorder="1" applyAlignment="1">
      <alignment horizontal="center" wrapText="1"/>
    </xf>
    <xf numFmtId="49" fontId="64" fillId="9" borderId="21" xfId="41" applyNumberFormat="1" applyFont="1" applyFill="1" applyBorder="1" applyAlignment="1">
      <alignment horizontal="center"/>
    </xf>
    <xf numFmtId="0" fontId="25" fillId="9" borderId="1" xfId="41" applyFont="1" applyFill="1" applyBorder="1" applyAlignment="1">
      <alignment horizontal="left"/>
    </xf>
    <xf numFmtId="165" fontId="25" fillId="9" borderId="22" xfId="41" applyNumberFormat="1" applyFont="1" applyFill="1" applyBorder="1" applyAlignment="1">
      <alignment horizontal="center" wrapText="1"/>
    </xf>
    <xf numFmtId="165" fontId="25" fillId="9" borderId="95" xfId="41" applyNumberFormat="1" applyFont="1" applyFill="1" applyBorder="1" applyAlignment="1">
      <alignment horizontal="center" wrapText="1"/>
    </xf>
    <xf numFmtId="0" fontId="25" fillId="9" borderId="1" xfId="0" applyFont="1" applyFill="1" applyBorder="1" applyAlignment="1">
      <alignment horizontal="left"/>
    </xf>
    <xf numFmtId="165" fontId="25" fillId="9" borderId="22" xfId="0" applyNumberFormat="1" applyFont="1" applyFill="1" applyBorder="1" applyAlignment="1">
      <alignment horizontal="center" wrapText="1"/>
    </xf>
    <xf numFmtId="0" fontId="25" fillId="9" borderId="1" xfId="0" applyFont="1" applyFill="1" applyBorder="1" applyAlignment="1">
      <alignment horizontal="left" wrapText="1"/>
    </xf>
    <xf numFmtId="49" fontId="64" fillId="9" borderId="23" xfId="41" applyNumberFormat="1" applyFont="1" applyFill="1" applyBorder="1" applyAlignment="1">
      <alignment horizontal="center"/>
    </xf>
    <xf numFmtId="0" fontId="25" fillId="9" borderId="16" xfId="41" applyFont="1" applyFill="1" applyBorder="1" applyAlignment="1">
      <alignment horizontal="left"/>
    </xf>
    <xf numFmtId="165" fontId="25" fillId="9" borderId="24" xfId="41" applyNumberFormat="1" applyFont="1" applyFill="1" applyBorder="1" applyAlignment="1">
      <alignment horizontal="center" wrapText="1"/>
    </xf>
    <xf numFmtId="165" fontId="12" fillId="0" borderId="123" xfId="41" applyNumberFormat="1" applyFont="1" applyBorder="1" applyAlignment="1">
      <alignment horizontal="center" vertical="center"/>
    </xf>
    <xf numFmtId="165" fontId="12" fillId="0" borderId="124" xfId="41" applyNumberFormat="1" applyFont="1" applyBorder="1" applyAlignment="1">
      <alignment horizontal="center" vertical="center"/>
    </xf>
    <xf numFmtId="165" fontId="12" fillId="0" borderId="125" xfId="41" applyNumberFormat="1" applyFont="1" applyBorder="1" applyAlignment="1">
      <alignment horizontal="center" vertical="center"/>
    </xf>
    <xf numFmtId="165" fontId="12" fillId="0" borderId="126" xfId="41" applyNumberFormat="1" applyFont="1" applyBorder="1" applyAlignment="1">
      <alignment horizontal="center" vertical="center"/>
    </xf>
    <xf numFmtId="165" fontId="12" fillId="0" borderId="127" xfId="41" applyNumberFormat="1" applyFont="1" applyBorder="1" applyAlignment="1">
      <alignment horizontal="center" vertical="center"/>
    </xf>
    <xf numFmtId="0" fontId="13" fillId="0" borderId="29" xfId="0" applyFont="1" applyBorder="1" applyAlignment="1">
      <alignment vertical="center" wrapText="1"/>
    </xf>
    <xf numFmtId="0" fontId="62" fillId="0" borderId="30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 wrapText="1"/>
    </xf>
    <xf numFmtId="165" fontId="12" fillId="0" borderId="128" xfId="41" applyNumberFormat="1" applyFont="1" applyBorder="1" applyAlignment="1">
      <alignment horizontal="center" vertical="center"/>
    </xf>
    <xf numFmtId="165" fontId="12" fillId="0" borderId="129" xfId="41" applyNumberFormat="1" applyFont="1" applyBorder="1" applyAlignment="1">
      <alignment horizontal="center" vertical="center"/>
    </xf>
    <xf numFmtId="0" fontId="63" fillId="0" borderId="35" xfId="0" applyFont="1" applyBorder="1"/>
    <xf numFmtId="0" fontId="62" fillId="0" borderId="35" xfId="0" applyFont="1" applyBorder="1" applyAlignment="1">
      <alignment horizontal="center" vertical="center"/>
    </xf>
    <xf numFmtId="0" fontId="12" fillId="0" borderId="130" xfId="41" applyFont="1" applyBorder="1" applyAlignment="1">
      <alignment horizontal="center" wrapText="1"/>
    </xf>
    <xf numFmtId="0" fontId="23" fillId="9" borderId="131" xfId="41" applyFont="1" applyFill="1" applyBorder="1" applyAlignment="1">
      <alignment horizontal="left"/>
    </xf>
    <xf numFmtId="1" fontId="13" fillId="0" borderId="131" xfId="41" applyNumberFormat="1" applyFont="1" applyBorder="1" applyAlignment="1">
      <alignment horizontal="center" wrapText="1"/>
    </xf>
    <xf numFmtId="0" fontId="12" fillId="0" borderId="131" xfId="0" applyFont="1" applyBorder="1" applyAlignment="1">
      <alignment horizontal="center"/>
    </xf>
    <xf numFmtId="0" fontId="12" fillId="2" borderId="131" xfId="41" applyFont="1" applyFill="1" applyBorder="1" applyAlignment="1">
      <alignment horizontal="center"/>
    </xf>
    <xf numFmtId="1" fontId="12" fillId="0" borderId="131" xfId="0" applyNumberFormat="1" applyFont="1" applyBorder="1" applyAlignment="1">
      <alignment horizontal="center"/>
    </xf>
    <xf numFmtId="0" fontId="13" fillId="9" borderId="131" xfId="0" applyFont="1" applyFill="1" applyBorder="1" applyAlignment="1">
      <alignment horizontal="center"/>
    </xf>
    <xf numFmtId="165" fontId="12" fillId="0" borderId="132" xfId="41" applyNumberFormat="1" applyFont="1" applyBorder="1" applyAlignment="1">
      <alignment horizontal="center" vertical="center"/>
    </xf>
    <xf numFmtId="0" fontId="78" fillId="0" borderId="0" xfId="0" applyFont="1" applyAlignment="1">
      <alignment horizontal="left"/>
    </xf>
    <xf numFmtId="0" fontId="79" fillId="0" borderId="0" xfId="0" applyFont="1"/>
    <xf numFmtId="0" fontId="80" fillId="0" borderId="0" xfId="0" applyFont="1" applyAlignment="1">
      <alignment horizontal="left"/>
    </xf>
    <xf numFmtId="0" fontId="81" fillId="0" borderId="0" xfId="0" applyFont="1" applyAlignment="1">
      <alignment horizontal="left"/>
    </xf>
    <xf numFmtId="0" fontId="82" fillId="0" borderId="0" xfId="0" applyFont="1" applyAlignment="1">
      <alignment horizontal="left" vertical="center"/>
    </xf>
    <xf numFmtId="0" fontId="83" fillId="0" borderId="0" xfId="0" applyFont="1" applyAlignment="1">
      <alignment horizontal="left" vertical="center"/>
    </xf>
    <xf numFmtId="49" fontId="64" fillId="0" borderId="16" xfId="41" applyNumberFormat="1" applyFont="1" applyBorder="1" applyAlignment="1">
      <alignment horizontal="center"/>
    </xf>
    <xf numFmtId="165" fontId="64" fillId="0" borderId="1" xfId="41" applyNumberFormat="1" applyFont="1" applyBorder="1" applyAlignment="1">
      <alignment horizontal="left" wrapText="1"/>
    </xf>
    <xf numFmtId="165" fontId="64" fillId="0" borderId="22" xfId="41" applyNumberFormat="1" applyFont="1" applyBorder="1" applyAlignment="1">
      <alignment horizontal="center"/>
    </xf>
    <xf numFmtId="0" fontId="64" fillId="0" borderId="1" xfId="0" applyFont="1" applyBorder="1" applyAlignment="1">
      <alignment horizontal="left" vertical="center" wrapText="1"/>
    </xf>
    <xf numFmtId="0" fontId="64" fillId="0" borderId="1" xfId="0" applyFont="1" applyBorder="1" applyAlignment="1">
      <alignment horizontal="left" wrapText="1"/>
    </xf>
    <xf numFmtId="165" fontId="64" fillId="0" borderId="22" xfId="0" applyNumberFormat="1" applyFont="1" applyBorder="1" applyAlignment="1">
      <alignment horizontal="center"/>
    </xf>
    <xf numFmtId="0" fontId="64" fillId="0" borderId="1" xfId="41" applyFont="1" applyBorder="1" applyAlignment="1">
      <alignment horizontal="left" wrapText="1"/>
    </xf>
    <xf numFmtId="0" fontId="64" fillId="0" borderId="16" xfId="41" applyFont="1" applyBorder="1" applyAlignment="1">
      <alignment horizontal="left" wrapText="1"/>
    </xf>
    <xf numFmtId="165" fontId="64" fillId="0" borderId="24" xfId="41" applyNumberFormat="1" applyFont="1" applyBorder="1" applyAlignment="1">
      <alignment horizontal="center"/>
    </xf>
    <xf numFmtId="0" fontId="61" fillId="0" borderId="133" xfId="0" applyFont="1" applyBorder="1" applyAlignment="1">
      <alignment horizontal="left" vertical="center"/>
    </xf>
    <xf numFmtId="0" fontId="61" fillId="0" borderId="134" xfId="0" applyFont="1" applyBorder="1" applyAlignment="1">
      <alignment horizontal="left" vertical="center"/>
    </xf>
    <xf numFmtId="0" fontId="61" fillId="0" borderId="135" xfId="0" applyFont="1" applyBorder="1" applyAlignment="1">
      <alignment horizontal="left" vertical="center"/>
    </xf>
    <xf numFmtId="0" fontId="61" fillId="0" borderId="136" xfId="0" applyFont="1" applyBorder="1" applyAlignment="1">
      <alignment horizontal="left" vertical="center"/>
    </xf>
    <xf numFmtId="0" fontId="70" fillId="10" borderId="11" xfId="0" applyFont="1" applyFill="1" applyBorder="1" applyAlignment="1">
      <alignment horizontal="left" vertical="center"/>
    </xf>
    <xf numFmtId="0" fontId="61" fillId="10" borderId="53" xfId="0" applyFont="1" applyFill="1" applyBorder="1" applyAlignment="1">
      <alignment horizontal="left" vertical="center"/>
    </xf>
    <xf numFmtId="49" fontId="84" fillId="10" borderId="1" xfId="0" applyNumberFormat="1" applyFont="1" applyFill="1" applyBorder="1" applyAlignment="1">
      <alignment horizontal="left" vertical="center" wrapText="1"/>
    </xf>
    <xf numFmtId="49" fontId="85" fillId="2" borderId="1" xfId="0" applyNumberFormat="1" applyFont="1" applyFill="1" applyBorder="1" applyAlignment="1">
      <alignment horizontal="left" vertical="center" wrapText="1"/>
    </xf>
    <xf numFmtId="49" fontId="86" fillId="10" borderId="1" xfId="0" applyNumberFormat="1" applyFont="1" applyFill="1" applyBorder="1" applyAlignment="1">
      <alignment horizontal="left" vertical="center" wrapText="1"/>
    </xf>
    <xf numFmtId="49" fontId="87" fillId="9" borderId="1" xfId="0" applyNumberFormat="1" applyFont="1" applyFill="1" applyBorder="1" applyAlignment="1">
      <alignment horizontal="center" vertical="center"/>
    </xf>
    <xf numFmtId="0" fontId="87" fillId="9" borderId="1" xfId="0" applyFont="1" applyFill="1" applyBorder="1" applyAlignment="1">
      <alignment horizontal="left" wrapText="1"/>
    </xf>
    <xf numFmtId="165" fontId="87" fillId="9" borderId="22" xfId="0" applyNumberFormat="1" applyFont="1" applyFill="1" applyBorder="1" applyAlignment="1">
      <alignment horizontal="center" vertical="center"/>
    </xf>
    <xf numFmtId="49" fontId="87" fillId="9" borderId="1" xfId="0" applyNumberFormat="1" applyFont="1" applyFill="1" applyBorder="1" applyAlignment="1">
      <alignment horizontal="left" vertical="center" wrapText="1"/>
    </xf>
    <xf numFmtId="0" fontId="87" fillId="9" borderId="1" xfId="0" applyFont="1" applyFill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/>
    </xf>
    <xf numFmtId="49" fontId="8" fillId="0" borderId="19" xfId="0" applyNumberFormat="1" applyFont="1" applyBorder="1" applyAlignment="1">
      <alignment horizontal="center" vertical="center"/>
    </xf>
    <xf numFmtId="49" fontId="8" fillId="0" borderId="19" xfId="0" applyNumberFormat="1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88" fillId="0" borderId="0" xfId="0" applyFont="1" applyAlignment="1">
      <alignment horizontal="center" vertical="center"/>
    </xf>
    <xf numFmtId="49" fontId="84" fillId="10" borderId="1" xfId="0" applyNumberFormat="1" applyFont="1" applyFill="1" applyBorder="1" applyAlignment="1">
      <alignment horizontal="center" vertical="center"/>
    </xf>
    <xf numFmtId="0" fontId="84" fillId="10" borderId="22" xfId="0" applyFont="1" applyFill="1" applyBorder="1" applyAlignment="1">
      <alignment horizontal="left" vertical="center"/>
    </xf>
    <xf numFmtId="49" fontId="85" fillId="2" borderId="1" xfId="0" applyNumberFormat="1" applyFont="1" applyFill="1" applyBorder="1" applyAlignment="1">
      <alignment horizontal="center" vertical="center"/>
    </xf>
    <xf numFmtId="165" fontId="85" fillId="2" borderId="22" xfId="0" applyNumberFormat="1" applyFont="1" applyFill="1" applyBorder="1" applyAlignment="1">
      <alignment horizontal="center" vertical="center"/>
    </xf>
    <xf numFmtId="49" fontId="86" fillId="10" borderId="1" xfId="0" applyNumberFormat="1" applyFont="1" applyFill="1" applyBorder="1" applyAlignment="1">
      <alignment horizontal="center" vertical="center"/>
    </xf>
    <xf numFmtId="165" fontId="86" fillId="10" borderId="22" xfId="0" applyNumberFormat="1" applyFont="1" applyFill="1" applyBorder="1" applyAlignment="1">
      <alignment horizontal="center" vertical="center"/>
    </xf>
    <xf numFmtId="0" fontId="61" fillId="0" borderId="137" xfId="0" applyFont="1" applyBorder="1" applyAlignment="1">
      <alignment horizontal="left" vertical="center"/>
    </xf>
    <xf numFmtId="0" fontId="61" fillId="0" borderId="138" xfId="0" applyFont="1" applyBorder="1" applyAlignment="1">
      <alignment horizontal="left" vertical="center"/>
    </xf>
    <xf numFmtId="0" fontId="61" fillId="0" borderId="139" xfId="0" applyFont="1" applyBorder="1" applyAlignment="1">
      <alignment horizontal="left" vertical="center"/>
    </xf>
    <xf numFmtId="0" fontId="61" fillId="0" borderId="140" xfId="0" applyFont="1" applyBorder="1" applyAlignment="1">
      <alignment horizontal="left" vertical="center"/>
    </xf>
    <xf numFmtId="0" fontId="61" fillId="0" borderId="141" xfId="0" applyFont="1" applyBorder="1" applyAlignment="1">
      <alignment horizontal="left" vertical="center"/>
    </xf>
    <xf numFmtId="0" fontId="61" fillId="0" borderId="142" xfId="0" applyFont="1" applyBorder="1" applyAlignment="1">
      <alignment horizontal="left" vertical="center"/>
    </xf>
    <xf numFmtId="49" fontId="12" fillId="0" borderId="143" xfId="0" applyNumberFormat="1" applyFont="1" applyBorder="1" applyAlignment="1">
      <alignment horizontal="left" vertical="center"/>
    </xf>
    <xf numFmtId="0" fontId="12" fillId="0" borderId="144" xfId="0" applyFont="1" applyBorder="1" applyAlignment="1">
      <alignment horizontal="left" vertical="center"/>
    </xf>
    <xf numFmtId="0" fontId="12" fillId="0" borderId="145" xfId="0" applyFont="1" applyBorder="1" applyAlignment="1">
      <alignment horizontal="left" vertical="center"/>
    </xf>
    <xf numFmtId="0" fontId="12" fillId="0" borderId="146" xfId="0" applyFont="1" applyBorder="1" applyAlignment="1">
      <alignment horizontal="left" vertical="center"/>
    </xf>
    <xf numFmtId="49" fontId="12" fillId="0" borderId="145" xfId="0" applyNumberFormat="1" applyFont="1" applyBorder="1" applyAlignment="1">
      <alignment horizontal="left" vertical="center"/>
    </xf>
    <xf numFmtId="0" fontId="12" fillId="0" borderId="145" xfId="0" applyFont="1" applyBorder="1" applyAlignment="1">
      <alignment horizontal="left" wrapText="1"/>
    </xf>
    <xf numFmtId="0" fontId="12" fillId="0" borderId="147" xfId="0" applyFont="1" applyBorder="1" applyAlignment="1">
      <alignment horizontal="left" vertical="center"/>
    </xf>
    <xf numFmtId="0" fontId="12" fillId="0" borderId="148" xfId="0" applyFont="1" applyBorder="1" applyAlignment="1">
      <alignment horizontal="left" vertical="center"/>
    </xf>
    <xf numFmtId="0" fontId="61" fillId="0" borderId="143" xfId="0" applyFont="1" applyBorder="1" applyAlignment="1">
      <alignment horizontal="left" vertical="center"/>
    </xf>
    <xf numFmtId="0" fontId="61" fillId="0" borderId="144" xfId="0" applyFont="1" applyBorder="1" applyAlignment="1">
      <alignment horizontal="left" vertical="center"/>
    </xf>
    <xf numFmtId="0" fontId="61" fillId="0" borderId="145" xfId="0" applyFont="1" applyBorder="1" applyAlignment="1">
      <alignment horizontal="left" vertical="center"/>
    </xf>
    <xf numFmtId="0" fontId="61" fillId="0" borderId="146" xfId="0" applyFont="1" applyBorder="1" applyAlignment="1">
      <alignment horizontal="left" vertical="center"/>
    </xf>
    <xf numFmtId="0" fontId="61" fillId="0" borderId="147" xfId="0" applyFont="1" applyBorder="1" applyAlignment="1">
      <alignment horizontal="left" vertical="center"/>
    </xf>
    <xf numFmtId="0" fontId="61" fillId="0" borderId="148" xfId="0" applyFont="1" applyBorder="1" applyAlignment="1">
      <alignment horizontal="left" vertical="center"/>
    </xf>
    <xf numFmtId="0" fontId="7" fillId="0" borderId="150" xfId="41" applyFont="1" applyBorder="1"/>
    <xf numFmtId="0" fontId="0" fillId="0" borderId="10" xfId="0" applyBorder="1"/>
    <xf numFmtId="1" fontId="0" fillId="0" borderId="0" xfId="0" applyNumberFormat="1"/>
    <xf numFmtId="0" fontId="0" fillId="18" borderId="10" xfId="0" applyFill="1" applyBorder="1"/>
    <xf numFmtId="1" fontId="30" fillId="0" borderId="10" xfId="42" applyNumberFormat="1" applyFont="1" applyBorder="1" applyAlignment="1">
      <alignment horizontal="center" vertical="center"/>
    </xf>
    <xf numFmtId="1" fontId="30" fillId="3" borderId="10" xfId="42" applyNumberFormat="1" applyFont="1" applyFill="1" applyBorder="1" applyAlignment="1">
      <alignment horizontal="center" vertical="center"/>
    </xf>
    <xf numFmtId="0" fontId="0" fillId="0" borderId="83" xfId="0" applyBorder="1"/>
    <xf numFmtId="0" fontId="0" fillId="18" borderId="83" xfId="0" applyFill="1" applyBorder="1"/>
    <xf numFmtId="0" fontId="0" fillId="0" borderId="151" xfId="0" applyBorder="1"/>
    <xf numFmtId="0" fontId="0" fillId="18" borderId="151" xfId="0" applyFill="1" applyBorder="1"/>
    <xf numFmtId="0" fontId="0" fillId="0" borderId="12" xfId="0" applyBorder="1"/>
    <xf numFmtId="0" fontId="0" fillId="0" borderId="64" xfId="0" applyBorder="1"/>
    <xf numFmtId="0" fontId="0" fillId="18" borderId="12" xfId="0" applyFill="1" applyBorder="1"/>
    <xf numFmtId="0" fontId="0" fillId="18" borderId="64" xfId="0" applyFill="1" applyBorder="1"/>
    <xf numFmtId="0" fontId="0" fillId="18" borderId="15" xfId="0" applyFill="1" applyBorder="1"/>
    <xf numFmtId="0" fontId="0" fillId="18" borderId="11" xfId="0" applyFill="1" applyBorder="1"/>
    <xf numFmtId="0" fontId="0" fillId="18" borderId="26" xfId="0" applyFill="1" applyBorder="1"/>
    <xf numFmtId="0" fontId="0" fillId="0" borderId="15" xfId="0" applyBorder="1"/>
    <xf numFmtId="0" fontId="0" fillId="0" borderId="11" xfId="0" applyBorder="1"/>
    <xf numFmtId="0" fontId="0" fillId="0" borderId="26" xfId="0" applyBorder="1"/>
    <xf numFmtId="1" fontId="30" fillId="0" borderId="12" xfId="42" applyNumberFormat="1" applyFont="1" applyBorder="1" applyAlignment="1">
      <alignment horizontal="center" vertical="center"/>
    </xf>
    <xf numFmtId="1" fontId="30" fillId="0" borderId="64" xfId="42" applyNumberFormat="1" applyFont="1" applyBorder="1" applyAlignment="1">
      <alignment horizontal="center" vertical="center"/>
    </xf>
    <xf numFmtId="1" fontId="30" fillId="3" borderId="12" xfId="42" applyNumberFormat="1" applyFont="1" applyFill="1" applyBorder="1" applyAlignment="1">
      <alignment horizontal="center" vertical="center"/>
    </xf>
    <xf numFmtId="0" fontId="0" fillId="0" borderId="152" xfId="0" applyBorder="1"/>
    <xf numFmtId="0" fontId="0" fillId="0" borderId="153" xfId="0" applyBorder="1"/>
    <xf numFmtId="0" fontId="0" fillId="0" borderId="154" xfId="0" applyBorder="1"/>
    <xf numFmtId="0" fontId="0" fillId="0" borderId="155" xfId="0" applyBorder="1"/>
    <xf numFmtId="0" fontId="0" fillId="0" borderId="156" xfId="0" applyBorder="1"/>
    <xf numFmtId="0" fontId="3" fillId="0" borderId="157" xfId="0" applyFont="1" applyBorder="1" applyAlignment="1">
      <alignment horizontal="center" vertical="center"/>
    </xf>
    <xf numFmtId="0" fontId="3" fillId="0" borderId="158" xfId="0" applyFont="1" applyBorder="1" applyAlignment="1">
      <alignment horizontal="center" vertical="center"/>
    </xf>
    <xf numFmtId="0" fontId="0" fillId="0" borderId="159" xfId="0" applyBorder="1" applyAlignment="1">
      <alignment horizontal="center" vertical="center"/>
    </xf>
    <xf numFmtId="0" fontId="0" fillId="0" borderId="160" xfId="0" applyBorder="1" applyAlignment="1">
      <alignment horizontal="center" vertical="center"/>
    </xf>
    <xf numFmtId="0" fontId="0" fillId="0" borderId="161" xfId="0" applyBorder="1" applyAlignment="1">
      <alignment horizontal="center" vertical="center"/>
    </xf>
    <xf numFmtId="0" fontId="0" fillId="0" borderId="162" xfId="0" applyBorder="1" applyAlignment="1">
      <alignment horizontal="center" vertical="center"/>
    </xf>
    <xf numFmtId="0" fontId="0" fillId="19" borderId="160" xfId="0" applyFill="1" applyBorder="1" applyAlignment="1">
      <alignment horizontal="center" vertical="center"/>
    </xf>
    <xf numFmtId="0" fontId="0" fillId="19" borderId="152" xfId="0" applyFill="1" applyBorder="1"/>
    <xf numFmtId="0" fontId="0" fillId="20" borderId="152" xfId="0" applyFill="1" applyBorder="1"/>
    <xf numFmtId="0" fontId="0" fillId="21" borderId="152" xfId="0" applyFill="1" applyBorder="1"/>
    <xf numFmtId="0" fontId="0" fillId="19" borderId="159" xfId="0" applyFill="1" applyBorder="1" applyAlignment="1">
      <alignment horizontal="center" vertical="center"/>
    </xf>
    <xf numFmtId="0" fontId="3" fillId="19" borderId="152" xfId="0" applyFont="1" applyFill="1" applyBorder="1"/>
    <xf numFmtId="0" fontId="1" fillId="0" borderId="163" xfId="0" applyFont="1" applyBorder="1"/>
    <xf numFmtId="0" fontId="8" fillId="0" borderId="1" xfId="0" applyFont="1" applyBorder="1"/>
    <xf numFmtId="0" fontId="8" fillId="0" borderId="0" xfId="0" applyFont="1" applyAlignment="1">
      <alignment horizontal="center" vertical="center"/>
    </xf>
    <xf numFmtId="0" fontId="104" fillId="0" borderId="1" xfId="0" applyFont="1" applyBorder="1"/>
    <xf numFmtId="0" fontId="35" fillId="0" borderId="0" xfId="0" applyFont="1"/>
    <xf numFmtId="0" fontId="105" fillId="0" borderId="0" xfId="0" applyFont="1"/>
    <xf numFmtId="0" fontId="105" fillId="0" borderId="0" xfId="0" applyFont="1" applyAlignment="1">
      <alignment horizontal="center"/>
    </xf>
    <xf numFmtId="0" fontId="105" fillId="0" borderId="0" xfId="0" applyFont="1" applyAlignment="1">
      <alignment horizontal="center" vertical="center"/>
    </xf>
    <xf numFmtId="0" fontId="106" fillId="0" borderId="1" xfId="0" applyFont="1" applyBorder="1"/>
    <xf numFmtId="0" fontId="106" fillId="0" borderId="0" xfId="0" applyFont="1"/>
    <xf numFmtId="0" fontId="107" fillId="0" borderId="0" xfId="0" applyFont="1"/>
    <xf numFmtId="0" fontId="107" fillId="0" borderId="0" xfId="0" applyFont="1" applyAlignment="1">
      <alignment horizontal="center"/>
    </xf>
    <xf numFmtId="0" fontId="107" fillId="0" borderId="0" xfId="0" applyFont="1" applyAlignment="1">
      <alignment horizontal="center" vertical="center"/>
    </xf>
    <xf numFmtId="0" fontId="108" fillId="0" borderId="0" xfId="0" applyFont="1"/>
    <xf numFmtId="0" fontId="104" fillId="0" borderId="0" xfId="0" applyFont="1"/>
    <xf numFmtId="0" fontId="109" fillId="0" borderId="0" xfId="0" applyFont="1"/>
    <xf numFmtId="0" fontId="110" fillId="0" borderId="0" xfId="0" applyFont="1"/>
    <xf numFmtId="0" fontId="106" fillId="0" borderId="0" xfId="0" applyFont="1" applyAlignment="1">
      <alignment horizontal="center"/>
    </xf>
    <xf numFmtId="0" fontId="106" fillId="0" borderId="0" xfId="0" applyFont="1" applyAlignment="1">
      <alignment horizontal="center" vertical="center"/>
    </xf>
    <xf numFmtId="1" fontId="3" fillId="0" borderId="10" xfId="0" applyNumberFormat="1" applyFont="1" applyBorder="1" applyAlignment="1">
      <alignment horizontal="center"/>
    </xf>
    <xf numFmtId="1" fontId="3" fillId="0" borderId="10" xfId="0" applyNumberFormat="1" applyFont="1" applyBorder="1"/>
    <xf numFmtId="1" fontId="0" fillId="0" borderId="10" xfId="0" applyNumberFormat="1" applyBorder="1"/>
    <xf numFmtId="0" fontId="8" fillId="0" borderId="0" xfId="41" applyFont="1" applyAlignment="1">
      <alignment horizontal="left"/>
    </xf>
    <xf numFmtId="1" fontId="3" fillId="0" borderId="1" xfId="0" applyNumberFormat="1" applyFont="1" applyBorder="1" applyAlignment="1">
      <alignment horizontal="center"/>
    </xf>
    <xf numFmtId="1" fontId="30" fillId="0" borderId="1" xfId="42" applyNumberFormat="1" applyFont="1" applyBorder="1" applyAlignment="1">
      <alignment horizontal="center"/>
    </xf>
    <xf numFmtId="1" fontId="3" fillId="0" borderId="1" xfId="0" applyNumberFormat="1" applyFont="1" applyBorder="1"/>
    <xf numFmtId="1" fontId="104" fillId="0" borderId="1" xfId="0" applyNumberFormat="1" applyFont="1" applyBorder="1"/>
    <xf numFmtId="0" fontId="104" fillId="0" borderId="0" xfId="0" applyFont="1" applyAlignment="1">
      <alignment horizontal="center"/>
    </xf>
    <xf numFmtId="0" fontId="104" fillId="0" borderId="0" xfId="0" applyFont="1" applyAlignment="1">
      <alignment horizontal="center" vertical="center"/>
    </xf>
    <xf numFmtId="1" fontId="106" fillId="0" borderId="1" xfId="0" applyNumberFormat="1" applyFont="1" applyBorder="1"/>
    <xf numFmtId="0" fontId="42" fillId="0" borderId="0" xfId="0" applyFont="1"/>
    <xf numFmtId="1" fontId="3" fillId="0" borderId="164" xfId="0" applyNumberFormat="1" applyFont="1" applyBorder="1" applyAlignment="1">
      <alignment horizontal="center"/>
    </xf>
    <xf numFmtId="1" fontId="3" fillId="0" borderId="164" xfId="0" applyNumberFormat="1" applyFont="1" applyBorder="1"/>
    <xf numFmtId="1" fontId="0" fillId="0" borderId="164" xfId="0" applyNumberFormat="1" applyBorder="1"/>
    <xf numFmtId="1" fontId="0" fillId="0" borderId="1" xfId="0" applyNumberFormat="1" applyBorder="1"/>
    <xf numFmtId="0" fontId="30" fillId="0" borderId="21" xfId="0" applyFont="1" applyBorder="1"/>
    <xf numFmtId="1" fontId="0" fillId="0" borderId="22" xfId="0" applyNumberFormat="1" applyBorder="1" applyAlignment="1">
      <alignment horizontal="center" vertical="center"/>
    </xf>
    <xf numFmtId="0" fontId="3" fillId="0" borderId="21" xfId="0" applyFont="1" applyBorder="1"/>
    <xf numFmtId="0" fontId="30" fillId="0" borderId="23" xfId="0" applyFont="1" applyBorder="1"/>
    <xf numFmtId="1" fontId="3" fillId="0" borderId="16" xfId="0" applyNumberFormat="1" applyFont="1" applyBorder="1" applyAlignment="1">
      <alignment horizontal="center"/>
    </xf>
    <xf numFmtId="1" fontId="30" fillId="0" borderId="16" xfId="42" applyNumberFormat="1" applyFont="1" applyBorder="1" applyAlignment="1">
      <alignment horizontal="center"/>
    </xf>
    <xf numFmtId="1" fontId="3" fillId="0" borderId="16" xfId="0" applyNumberFormat="1" applyFont="1" applyBorder="1"/>
    <xf numFmtId="1" fontId="0" fillId="0" borderId="100" xfId="0" applyNumberFormat="1" applyBorder="1"/>
    <xf numFmtId="1" fontId="0" fillId="0" borderId="24" xfId="0" applyNumberFormat="1" applyBorder="1" applyAlignment="1">
      <alignment horizontal="center" vertical="center"/>
    </xf>
    <xf numFmtId="1" fontId="0" fillId="0" borderId="64" xfId="0" applyNumberFormat="1" applyBorder="1" applyAlignment="1">
      <alignment horizontal="center" vertical="center"/>
    </xf>
    <xf numFmtId="0" fontId="0" fillId="0" borderId="165" xfId="0" applyBorder="1"/>
    <xf numFmtId="1" fontId="0" fillId="0" borderId="166" xfId="0" applyNumberFormat="1" applyBorder="1" applyAlignment="1">
      <alignment horizontal="center" vertical="center"/>
    </xf>
    <xf numFmtId="0" fontId="0" fillId="0" borderId="167" xfId="0" applyBorder="1"/>
    <xf numFmtId="0" fontId="0" fillId="0" borderId="168" xfId="0" applyBorder="1"/>
    <xf numFmtId="1" fontId="0" fillId="0" borderId="16" xfId="0" applyNumberFormat="1" applyBorder="1"/>
    <xf numFmtId="0" fontId="0" fillId="0" borderId="71" xfId="0" applyBorder="1"/>
    <xf numFmtId="1" fontId="3" fillId="0" borderId="72" xfId="0" applyNumberFormat="1" applyFont="1" applyBorder="1" applyAlignment="1">
      <alignment horizontal="center"/>
    </xf>
    <xf numFmtId="1" fontId="3" fillId="0" borderId="72" xfId="0" applyNumberFormat="1" applyFont="1" applyBorder="1"/>
    <xf numFmtId="1" fontId="0" fillId="0" borderId="72" xfId="0" applyNumberFormat="1" applyBorder="1"/>
    <xf numFmtId="1" fontId="0" fillId="0" borderId="169" xfId="0" applyNumberFormat="1" applyBorder="1" applyAlignment="1">
      <alignment horizontal="center" vertical="center"/>
    </xf>
    <xf numFmtId="0" fontId="30" fillId="0" borderId="92" xfId="0" applyFont="1" applyBorder="1"/>
    <xf numFmtId="1" fontId="3" fillId="0" borderId="17" xfId="0" applyNumberFormat="1" applyFont="1" applyBorder="1" applyAlignment="1">
      <alignment horizontal="center"/>
    </xf>
    <xf numFmtId="1" fontId="30" fillId="0" borderId="17" xfId="42" applyNumberFormat="1" applyFont="1" applyBorder="1" applyAlignment="1">
      <alignment horizontal="center"/>
    </xf>
    <xf numFmtId="1" fontId="3" fillId="0" borderId="17" xfId="0" applyNumberFormat="1" applyFont="1" applyBorder="1"/>
    <xf numFmtId="1" fontId="0" fillId="0" borderId="95" xfId="0" applyNumberFormat="1" applyBorder="1" applyAlignment="1">
      <alignment horizontal="center" vertical="center"/>
    </xf>
    <xf numFmtId="0" fontId="1" fillId="0" borderId="120" xfId="41" applyFont="1" applyBorder="1"/>
    <xf numFmtId="1" fontId="95" fillId="22" borderId="121" xfId="41" applyNumberFormat="1" applyFont="1" applyFill="1" applyBorder="1"/>
    <xf numFmtId="1" fontId="0" fillId="0" borderId="170" xfId="0" applyNumberFormat="1" applyBorder="1"/>
    <xf numFmtId="1" fontId="3" fillId="0" borderId="122" xfId="0" applyNumberFormat="1" applyFont="1" applyBorder="1" applyAlignment="1">
      <alignment vertical="center"/>
    </xf>
    <xf numFmtId="0" fontId="4" fillId="0" borderId="120" xfId="41" applyFont="1" applyBorder="1"/>
    <xf numFmtId="0" fontId="4" fillId="22" borderId="121" xfId="41" applyFont="1" applyFill="1" applyBorder="1"/>
    <xf numFmtId="0" fontId="0" fillId="0" borderId="170" xfId="0" applyBorder="1"/>
    <xf numFmtId="0" fontId="3" fillId="0" borderId="122" xfId="0" applyFont="1" applyBorder="1" applyAlignment="1">
      <alignment vertical="center"/>
    </xf>
    <xf numFmtId="0" fontId="0" fillId="18" borderId="84" xfId="0" applyFill="1" applyBorder="1"/>
    <xf numFmtId="0" fontId="0" fillId="18" borderId="171" xfId="0" applyFill="1" applyBorder="1"/>
    <xf numFmtId="0" fontId="0" fillId="0" borderId="171" xfId="0" applyBorder="1"/>
    <xf numFmtId="0" fontId="0" fillId="0" borderId="84" xfId="0" applyBorder="1"/>
    <xf numFmtId="0" fontId="0" fillId="19" borderId="172" xfId="0" applyFill="1" applyBorder="1"/>
    <xf numFmtId="0" fontId="0" fillId="0" borderId="173" xfId="0" applyBorder="1"/>
    <xf numFmtId="0" fontId="0" fillId="0" borderId="72" xfId="0" applyBorder="1"/>
    <xf numFmtId="0" fontId="0" fillId="0" borderId="85" xfId="0" applyBorder="1"/>
    <xf numFmtId="0" fontId="0" fillId="0" borderId="169" xfId="0" applyBorder="1"/>
    <xf numFmtId="0" fontId="0" fillId="0" borderId="172" xfId="0" applyBorder="1"/>
    <xf numFmtId="0" fontId="0" fillId="18" borderId="71" xfId="0" applyFill="1" applyBorder="1"/>
    <xf numFmtId="0" fontId="0" fillId="18" borderId="72" xfId="0" applyFill="1" applyBorder="1"/>
    <xf numFmtId="0" fontId="0" fillId="18" borderId="169" xfId="0" applyFill="1" applyBorder="1"/>
    <xf numFmtId="1" fontId="30" fillId="0" borderId="71" xfId="42" applyNumberFormat="1" applyFont="1" applyBorder="1" applyAlignment="1">
      <alignment horizontal="center" vertical="center"/>
    </xf>
    <xf numFmtId="1" fontId="30" fillId="0" borderId="72" xfId="42" applyNumberFormat="1" applyFont="1" applyBorder="1" applyAlignment="1">
      <alignment horizontal="center" vertical="center"/>
    </xf>
    <xf numFmtId="1" fontId="30" fillId="0" borderId="169" xfId="42" applyNumberFormat="1" applyFont="1" applyBorder="1" applyAlignment="1">
      <alignment horizontal="center" vertical="center"/>
    </xf>
    <xf numFmtId="0" fontId="8" fillId="0" borderId="1" xfId="41" applyFont="1" applyBorder="1" applyAlignment="1">
      <alignment horizontal="center" wrapText="1"/>
    </xf>
    <xf numFmtId="1" fontId="7" fillId="0" borderId="1" xfId="41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wrapText="1"/>
    </xf>
    <xf numFmtId="0" fontId="4" fillId="0" borderId="0" xfId="0" applyFont="1"/>
    <xf numFmtId="0" fontId="7" fillId="0" borderId="1" xfId="41" applyFont="1" applyBorder="1" applyAlignment="1">
      <alignment horizontal="center" wrapText="1"/>
    </xf>
    <xf numFmtId="1" fontId="0" fillId="23" borderId="22" xfId="0" applyNumberFormat="1" applyFill="1" applyBorder="1" applyAlignment="1">
      <alignment horizontal="center" vertical="center"/>
    </xf>
    <xf numFmtId="0" fontId="111" fillId="0" borderId="0" xfId="0" applyFont="1"/>
    <xf numFmtId="0" fontId="112" fillId="0" borderId="0" xfId="0" applyFont="1"/>
    <xf numFmtId="0" fontId="3" fillId="0" borderId="0" xfId="0" applyFont="1" applyAlignment="1">
      <alignment horizontal="center" vertical="center"/>
    </xf>
    <xf numFmtId="0" fontId="12" fillId="24" borderId="0" xfId="0" applyFont="1" applyFill="1"/>
    <xf numFmtId="0" fontId="3" fillId="24" borderId="0" xfId="0" applyFont="1" applyFill="1" applyAlignment="1">
      <alignment horizontal="center"/>
    </xf>
    <xf numFmtId="0" fontId="3" fillId="24" borderId="0" xfId="0" applyFont="1" applyFill="1"/>
    <xf numFmtId="0" fontId="105" fillId="24" borderId="163" xfId="0" applyFont="1" applyFill="1" applyBorder="1"/>
    <xf numFmtId="0" fontId="8" fillId="24" borderId="0" xfId="0" applyFont="1" applyFill="1"/>
    <xf numFmtId="0" fontId="113" fillId="24" borderId="27" xfId="0" applyFont="1" applyFill="1" applyBorder="1"/>
    <xf numFmtId="0" fontId="8" fillId="24" borderId="174" xfId="0" applyFont="1" applyFill="1" applyBorder="1"/>
    <xf numFmtId="0" fontId="5" fillId="24" borderId="174" xfId="0" applyFont="1" applyFill="1" applyBorder="1"/>
    <xf numFmtId="0" fontId="8" fillId="24" borderId="175" xfId="0" applyFont="1" applyFill="1" applyBorder="1"/>
    <xf numFmtId="0" fontId="114" fillId="24" borderId="176" xfId="0" applyFont="1" applyFill="1" applyBorder="1"/>
    <xf numFmtId="0" fontId="5" fillId="24" borderId="0" xfId="0" applyFont="1" applyFill="1"/>
    <xf numFmtId="0" fontId="113" fillId="24" borderId="177" xfId="0" applyFont="1" applyFill="1" applyBorder="1"/>
    <xf numFmtId="0" fontId="0" fillId="24" borderId="0" xfId="0" applyFill="1"/>
    <xf numFmtId="0" fontId="0" fillId="24" borderId="178" xfId="0" applyFill="1" applyBorder="1"/>
    <xf numFmtId="0" fontId="114" fillId="24" borderId="17" xfId="0" applyFont="1" applyFill="1" applyBorder="1"/>
    <xf numFmtId="0" fontId="113" fillId="24" borderId="179" xfId="0" applyFont="1" applyFill="1" applyBorder="1"/>
    <xf numFmtId="0" fontId="8" fillId="24" borderId="180" xfId="0" applyFont="1" applyFill="1" applyBorder="1"/>
    <xf numFmtId="0" fontId="5" fillId="24" borderId="180" xfId="0" applyFont="1" applyFill="1" applyBorder="1"/>
    <xf numFmtId="0" fontId="0" fillId="24" borderId="180" xfId="0" applyFill="1" applyBorder="1"/>
    <xf numFmtId="0" fontId="0" fillId="24" borderId="181" xfId="0" applyFill="1" applyBorder="1"/>
    <xf numFmtId="0" fontId="28" fillId="24" borderId="0" xfId="0" applyFont="1" applyFill="1"/>
    <xf numFmtId="0" fontId="99" fillId="24" borderId="0" xfId="0" applyFont="1" applyFill="1"/>
    <xf numFmtId="0" fontId="99" fillId="0" borderId="0" xfId="0" applyFont="1"/>
    <xf numFmtId="0" fontId="99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wrapText="1"/>
    </xf>
    <xf numFmtId="0" fontId="22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8" fillId="0" borderId="22" xfId="0" applyFont="1" applyBorder="1"/>
    <xf numFmtId="0" fontId="7" fillId="0" borderId="159" xfId="0" applyFont="1" applyBorder="1" applyAlignment="1">
      <alignment horizontal="center" vertical="center"/>
    </xf>
    <xf numFmtId="0" fontId="8" fillId="0" borderId="160" xfId="0" applyFont="1" applyBorder="1"/>
    <xf numFmtId="0" fontId="3" fillId="0" borderId="22" xfId="0" applyFont="1" applyBorder="1"/>
    <xf numFmtId="0" fontId="3" fillId="0" borderId="160" xfId="0" applyFont="1" applyBorder="1"/>
    <xf numFmtId="0" fontId="3" fillId="0" borderId="159" xfId="0" applyFont="1" applyBorder="1"/>
    <xf numFmtId="0" fontId="22" fillId="0" borderId="16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115" fillId="0" borderId="0" xfId="0" applyFont="1"/>
    <xf numFmtId="0" fontId="0" fillId="19" borderId="0" xfId="0" applyFill="1"/>
    <xf numFmtId="0" fontId="0" fillId="0" borderId="182" xfId="0" applyBorder="1"/>
    <xf numFmtId="0" fontId="0" fillId="0" borderId="149" xfId="0" applyBorder="1"/>
    <xf numFmtId="0" fontId="0" fillId="0" borderId="183" xfId="0" applyBorder="1"/>
    <xf numFmtId="0" fontId="0" fillId="25" borderId="149" xfId="0" applyFill="1" applyBorder="1"/>
    <xf numFmtId="0" fontId="0" fillId="25" borderId="183" xfId="0" applyFill="1" applyBorder="1"/>
    <xf numFmtId="0" fontId="98" fillId="0" borderId="1" xfId="41" applyFont="1" applyBorder="1" applyAlignment="1">
      <alignment horizontal="left"/>
    </xf>
    <xf numFmtId="165" fontId="7" fillId="0" borderId="1" xfId="0" applyNumberFormat="1" applyFont="1" applyBorder="1" applyAlignment="1">
      <alignment horizontal="center" vertical="center"/>
    </xf>
    <xf numFmtId="0" fontId="0" fillId="26" borderId="0" xfId="0" applyFill="1"/>
    <xf numFmtId="0" fontId="0" fillId="0" borderId="159" xfId="0" applyBorder="1"/>
    <xf numFmtId="0" fontId="0" fillId="0" borderId="160" xfId="0" applyBorder="1"/>
    <xf numFmtId="0" fontId="0" fillId="25" borderId="0" xfId="0" applyFill="1"/>
    <xf numFmtId="0" fontId="3" fillId="25" borderId="159" xfId="0" applyFont="1" applyFill="1" applyBorder="1"/>
    <xf numFmtId="0" fontId="0" fillId="23" borderId="0" xfId="0" applyFill="1"/>
    <xf numFmtId="0" fontId="0" fillId="25" borderId="160" xfId="0" applyFill="1" applyBorder="1"/>
    <xf numFmtId="0" fontId="0" fillId="27" borderId="0" xfId="0" applyFill="1"/>
    <xf numFmtId="0" fontId="0" fillId="28" borderId="0" xfId="0" applyFill="1"/>
    <xf numFmtId="0" fontId="0" fillId="29" borderId="0" xfId="0" applyFill="1"/>
    <xf numFmtId="0" fontId="0" fillId="25" borderId="159" xfId="0" applyFill="1" applyBorder="1"/>
    <xf numFmtId="0" fontId="0" fillId="30" borderId="0" xfId="0" applyFill="1"/>
    <xf numFmtId="0" fontId="0" fillId="31" borderId="0" xfId="0" applyFill="1"/>
    <xf numFmtId="0" fontId="0" fillId="32" borderId="0" xfId="0" applyFill="1"/>
    <xf numFmtId="0" fontId="0" fillId="33" borderId="0" xfId="0" applyFill="1"/>
    <xf numFmtId="0" fontId="0" fillId="0" borderId="161" xfId="0" applyBorder="1"/>
    <xf numFmtId="0" fontId="0" fillId="0" borderId="100" xfId="0" applyBorder="1"/>
    <xf numFmtId="0" fontId="0" fillId="0" borderId="162" xfId="0" applyBorder="1"/>
    <xf numFmtId="0" fontId="0" fillId="25" borderId="100" xfId="0" applyFill="1" applyBorder="1"/>
    <xf numFmtId="0" fontId="0" fillId="25" borderId="162" xfId="0" applyFill="1" applyBorder="1"/>
    <xf numFmtId="0" fontId="0" fillId="31" borderId="182" xfId="0" applyFill="1" applyBorder="1" applyAlignment="1">
      <alignment horizontal="center"/>
    </xf>
    <xf numFmtId="0" fontId="0" fillId="31" borderId="149" xfId="0" applyFill="1" applyBorder="1" applyAlignment="1">
      <alignment horizontal="center"/>
    </xf>
    <xf numFmtId="0" fontId="0" fillId="31" borderId="183" xfId="0" applyFill="1" applyBorder="1" applyAlignment="1">
      <alignment horizontal="center"/>
    </xf>
    <xf numFmtId="0" fontId="0" fillId="31" borderId="27" xfId="0" applyFill="1" applyBorder="1"/>
    <xf numFmtId="0" fontId="0" fillId="0" borderId="174" xfId="0" applyBorder="1"/>
    <xf numFmtId="0" fontId="0" fillId="34" borderId="174" xfId="0" applyFill="1" applyBorder="1"/>
    <xf numFmtId="0" fontId="0" fillId="0" borderId="174" xfId="0" applyBorder="1" applyAlignment="1">
      <alignment horizontal="left"/>
    </xf>
    <xf numFmtId="0" fontId="0" fillId="0" borderId="175" xfId="0" applyBorder="1"/>
    <xf numFmtId="0" fontId="0" fillId="0" borderId="159" xfId="0" applyBorder="1" applyAlignment="1">
      <alignment horizontal="center"/>
    </xf>
    <xf numFmtId="0" fontId="0" fillId="0" borderId="160" xfId="0" applyBorder="1" applyAlignment="1">
      <alignment horizontal="center"/>
    </xf>
    <xf numFmtId="0" fontId="0" fillId="0" borderId="177" xfId="0" applyBorder="1"/>
    <xf numFmtId="0" fontId="0" fillId="0" borderId="0" xfId="0" applyAlignment="1">
      <alignment horizontal="left"/>
    </xf>
    <xf numFmtId="0" fontId="0" fillId="0" borderId="178" xfId="0" applyBorder="1"/>
    <xf numFmtId="0" fontId="0" fillId="19" borderId="159" xfId="0" applyFill="1" applyBorder="1" applyAlignment="1">
      <alignment horizontal="center"/>
    </xf>
    <xf numFmtId="0" fontId="0" fillId="19" borderId="0" xfId="0" applyFill="1" applyAlignment="1">
      <alignment horizontal="center"/>
    </xf>
    <xf numFmtId="0" fontId="0" fillId="19" borderId="160" xfId="0" applyFill="1" applyBorder="1" applyAlignment="1">
      <alignment horizontal="center"/>
    </xf>
    <xf numFmtId="0" fontId="0" fillId="0" borderId="178" xfId="0" applyBorder="1" applyAlignment="1">
      <alignment horizontal="left"/>
    </xf>
    <xf numFmtId="0" fontId="0" fillId="27" borderId="159" xfId="0" applyFill="1" applyBorder="1" applyAlignment="1">
      <alignment horizontal="center"/>
    </xf>
    <xf numFmtId="0" fontId="0" fillId="27" borderId="0" xfId="0" applyFill="1" applyAlignment="1">
      <alignment horizontal="center"/>
    </xf>
    <xf numFmtId="0" fontId="0" fillId="27" borderId="160" xfId="0" applyFill="1" applyBorder="1" applyAlignment="1">
      <alignment horizontal="center"/>
    </xf>
    <xf numFmtId="0" fontId="0" fillId="35" borderId="178" xfId="0" applyFill="1" applyBorder="1"/>
    <xf numFmtId="0" fontId="0" fillId="35" borderId="161" xfId="0" applyFill="1" applyBorder="1" applyAlignment="1">
      <alignment horizontal="center"/>
    </xf>
    <xf numFmtId="0" fontId="0" fillId="35" borderId="100" xfId="0" applyFill="1" applyBorder="1" applyAlignment="1">
      <alignment horizontal="center"/>
    </xf>
    <xf numFmtId="0" fontId="0" fillId="35" borderId="162" xfId="0" applyFill="1" applyBorder="1" applyAlignment="1">
      <alignment horizontal="center"/>
    </xf>
    <xf numFmtId="0" fontId="0" fillId="17" borderId="0" xfId="0" applyFill="1"/>
    <xf numFmtId="0" fontId="0" fillId="17" borderId="182" xfId="0" applyFill="1" applyBorder="1" applyAlignment="1">
      <alignment horizontal="center"/>
    </xf>
    <xf numFmtId="0" fontId="0" fillId="17" borderId="149" xfId="0" applyFill="1" applyBorder="1" applyAlignment="1">
      <alignment horizontal="center"/>
    </xf>
    <xf numFmtId="0" fontId="0" fillId="17" borderId="183" xfId="0" applyFill="1" applyBorder="1" applyAlignment="1">
      <alignment horizontal="center"/>
    </xf>
    <xf numFmtId="0" fontId="0" fillId="0" borderId="179" xfId="0" applyBorder="1"/>
    <xf numFmtId="0" fontId="0" fillId="0" borderId="180" xfId="0" applyBorder="1"/>
    <xf numFmtId="0" fontId="0" fillId="0" borderId="181" xfId="0" applyBorder="1"/>
    <xf numFmtId="0" fontId="0" fillId="24" borderId="0" xfId="0" applyFill="1" applyAlignment="1">
      <alignment horizontal="center"/>
    </xf>
    <xf numFmtId="0" fontId="0" fillId="24" borderId="160" xfId="0" applyFill="1" applyBorder="1" applyAlignment="1">
      <alignment horizontal="center"/>
    </xf>
    <xf numFmtId="2" fontId="0" fillId="0" borderId="0" xfId="0" applyNumberFormat="1"/>
    <xf numFmtId="0" fontId="116" fillId="0" borderId="0" xfId="0" applyFont="1" applyAlignment="1">
      <alignment horizontal="center"/>
    </xf>
    <xf numFmtId="0" fontId="116" fillId="0" borderId="159" xfId="0" applyFont="1" applyBorder="1" applyAlignment="1">
      <alignment horizontal="center"/>
    </xf>
    <xf numFmtId="0" fontId="116" fillId="0" borderId="160" xfId="0" applyFont="1" applyBorder="1" applyAlignment="1">
      <alignment horizontal="center"/>
    </xf>
    <xf numFmtId="0" fontId="0" fillId="35" borderId="0" xfId="0" applyFill="1"/>
    <xf numFmtId="0" fontId="0" fillId="30" borderId="159" xfId="0" applyFill="1" applyBorder="1" applyAlignment="1">
      <alignment horizontal="center"/>
    </xf>
    <xf numFmtId="0" fontId="0" fillId="30" borderId="0" xfId="0" applyFill="1" applyAlignment="1">
      <alignment horizontal="center"/>
    </xf>
    <xf numFmtId="0" fontId="0" fillId="30" borderId="160" xfId="0" applyFill="1" applyBorder="1" applyAlignment="1">
      <alignment horizontal="center"/>
    </xf>
    <xf numFmtId="0" fontId="0" fillId="34" borderId="161" xfId="0" applyFill="1" applyBorder="1" applyAlignment="1">
      <alignment horizontal="center"/>
    </xf>
    <xf numFmtId="0" fontId="0" fillId="34" borderId="100" xfId="0" applyFill="1" applyBorder="1" applyAlignment="1">
      <alignment horizontal="center"/>
    </xf>
    <xf numFmtId="0" fontId="0" fillId="34" borderId="162" xfId="0" applyFill="1" applyBorder="1" applyAlignment="1">
      <alignment horizontal="center"/>
    </xf>
    <xf numFmtId="0" fontId="0" fillId="27" borderId="178" xfId="0" applyFill="1" applyBorder="1"/>
    <xf numFmtId="0" fontId="0" fillId="30" borderId="178" xfId="0" applyFill="1" applyBorder="1"/>
    <xf numFmtId="0" fontId="0" fillId="34" borderId="0" xfId="0" applyFill="1"/>
    <xf numFmtId="0" fontId="0" fillId="31" borderId="177" xfId="0" applyFill="1" applyBorder="1"/>
    <xf numFmtId="0" fontId="0" fillId="19" borderId="178" xfId="0" applyFill="1" applyBorder="1"/>
    <xf numFmtId="0" fontId="0" fillId="17" borderId="178" xfId="0" applyFill="1" applyBorder="1"/>
    <xf numFmtId="0" fontId="0" fillId="0" borderId="27" xfId="0" applyBorder="1" applyAlignment="1">
      <alignment horizontal="left"/>
    </xf>
    <xf numFmtId="0" fontId="0" fillId="0" borderId="175" xfId="0" applyBorder="1" applyAlignment="1">
      <alignment horizontal="left"/>
    </xf>
    <xf numFmtId="0" fontId="0" fillId="34" borderId="178" xfId="0" applyFill="1" applyBorder="1"/>
    <xf numFmtId="0" fontId="0" fillId="0" borderId="27" xfId="0" applyBorder="1"/>
    <xf numFmtId="0" fontId="0" fillId="31" borderId="1" xfId="0" applyFill="1" applyBorder="1"/>
    <xf numFmtId="0" fontId="100" fillId="0" borderId="1" xfId="0" applyFont="1" applyBorder="1" applyAlignment="1">
      <alignment horizontal="left" wrapText="1"/>
    </xf>
    <xf numFmtId="0" fontId="100" fillId="0" borderId="1" xfId="0" applyFont="1" applyBorder="1"/>
    <xf numFmtId="0" fontId="101" fillId="0" borderId="0" xfId="0" applyFont="1"/>
    <xf numFmtId="0" fontId="100" fillId="0" borderId="16" xfId="0" applyFont="1" applyBorder="1" applyAlignment="1">
      <alignment horizontal="left" wrapText="1"/>
    </xf>
    <xf numFmtId="0" fontId="101" fillId="0" borderId="1" xfId="0" applyFont="1" applyBorder="1"/>
    <xf numFmtId="0" fontId="100" fillId="0" borderId="0" xfId="0" applyFont="1"/>
    <xf numFmtId="0" fontId="100" fillId="0" borderId="89" xfId="0" applyFont="1" applyBorder="1" applyAlignment="1">
      <alignment horizontal="left" wrapText="1"/>
    </xf>
    <xf numFmtId="0" fontId="0" fillId="17" borderId="1" xfId="0" applyFill="1" applyBorder="1" applyAlignment="1">
      <alignment horizontal="center"/>
    </xf>
    <xf numFmtId="0" fontId="0" fillId="19" borderId="1" xfId="0" applyFill="1" applyBorder="1"/>
    <xf numFmtId="0" fontId="116" fillId="24" borderId="1" xfId="0" applyFont="1" applyFill="1" applyBorder="1" applyAlignment="1">
      <alignment horizontal="center"/>
    </xf>
    <xf numFmtId="0" fontId="0" fillId="24" borderId="1" xfId="0" applyFill="1" applyBorder="1"/>
    <xf numFmtId="0" fontId="0" fillId="24" borderId="90" xfId="0" applyFill="1" applyBorder="1" applyAlignment="1">
      <alignment horizontal="center"/>
    </xf>
    <xf numFmtId="0" fontId="0" fillId="0" borderId="1" xfId="0" applyBorder="1"/>
    <xf numFmtId="0" fontId="0" fillId="30" borderId="1" xfId="0" applyFill="1" applyBorder="1" applyAlignment="1">
      <alignment horizontal="center"/>
    </xf>
    <xf numFmtId="0" fontId="97" fillId="21" borderId="1" xfId="0" applyFont="1" applyFill="1" applyBorder="1" applyAlignment="1">
      <alignment horizontal="center"/>
    </xf>
    <xf numFmtId="0" fontId="7" fillId="21" borderId="1" xfId="0" applyFont="1" applyFill="1" applyBorder="1" applyAlignment="1">
      <alignment horizontal="center"/>
    </xf>
    <xf numFmtId="0" fontId="7" fillId="21" borderId="22" xfId="0" applyFont="1" applyFill="1" applyBorder="1" applyAlignment="1">
      <alignment horizontal="center" vertical="center"/>
    </xf>
    <xf numFmtId="0" fontId="97" fillId="21" borderId="19" xfId="0" applyFont="1" applyFill="1" applyBorder="1" applyAlignment="1">
      <alignment horizontal="center"/>
    </xf>
    <xf numFmtId="0" fontId="7" fillId="21" borderId="19" xfId="0" applyFont="1" applyFill="1" applyBorder="1" applyAlignment="1">
      <alignment horizontal="center"/>
    </xf>
    <xf numFmtId="0" fontId="7" fillId="21" borderId="20" xfId="0" applyFont="1" applyFill="1" applyBorder="1" applyAlignment="1">
      <alignment horizontal="center" vertical="center"/>
    </xf>
    <xf numFmtId="0" fontId="8" fillId="0" borderId="1" xfId="41" applyFont="1" applyBorder="1" applyAlignment="1">
      <alignment horizontal="left" wrapText="1"/>
    </xf>
    <xf numFmtId="1" fontId="97" fillId="0" borderId="1" xfId="41" applyNumberFormat="1" applyFont="1" applyBorder="1" applyAlignment="1">
      <alignment horizontal="center" wrapText="1"/>
    </xf>
    <xf numFmtId="1" fontId="8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24" borderId="1" xfId="0" applyFill="1" applyBorder="1" applyAlignment="1">
      <alignment horizontal="center" vertical="center"/>
    </xf>
    <xf numFmtId="165" fontId="0" fillId="24" borderId="1" xfId="0" applyNumberFormat="1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165" fontId="0" fillId="19" borderId="1" xfId="0" applyNumberFormat="1" applyFill="1" applyBorder="1" applyAlignment="1">
      <alignment horizontal="center" vertical="center"/>
    </xf>
    <xf numFmtId="0" fontId="0" fillId="20" borderId="1" xfId="0" applyFill="1" applyBorder="1"/>
    <xf numFmtId="0" fontId="0" fillId="20" borderId="1" xfId="0" applyFill="1" applyBorder="1" applyAlignment="1">
      <alignment horizontal="center" vertical="center"/>
    </xf>
    <xf numFmtId="165" fontId="0" fillId="20" borderId="1" xfId="0" applyNumberFormat="1" applyFill="1" applyBorder="1" applyAlignment="1">
      <alignment horizontal="center" vertical="center"/>
    </xf>
    <xf numFmtId="0" fontId="3" fillId="26" borderId="0" xfId="0" applyFont="1" applyFill="1"/>
    <xf numFmtId="0" fontId="4" fillId="26" borderId="0" xfId="0" applyFont="1" applyFill="1" applyAlignment="1">
      <alignment horizontal="center"/>
    </xf>
    <xf numFmtId="0" fontId="0" fillId="26" borderId="0" xfId="0" applyFill="1" applyAlignment="1">
      <alignment horizontal="center"/>
    </xf>
    <xf numFmtId="0" fontId="34" fillId="26" borderId="0" xfId="0" applyFont="1" applyFill="1" applyAlignment="1">
      <alignment horizontal="center" vertical="center"/>
    </xf>
    <xf numFmtId="0" fontId="0" fillId="26" borderId="0" xfId="0" applyFill="1" applyAlignment="1">
      <alignment vertical="center"/>
    </xf>
    <xf numFmtId="0" fontId="30" fillId="26" borderId="0" xfId="0" applyFont="1" applyFill="1"/>
    <xf numFmtId="0" fontId="3" fillId="33" borderId="0" xfId="0" applyFont="1" applyFill="1"/>
    <xf numFmtId="0" fontId="4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34" fillId="33" borderId="0" xfId="0" applyFont="1" applyFill="1" applyAlignment="1">
      <alignment horizontal="center" vertical="center"/>
    </xf>
    <xf numFmtId="0" fontId="0" fillId="33" borderId="0" xfId="0" applyFill="1" applyAlignment="1">
      <alignment vertical="center"/>
    </xf>
    <xf numFmtId="0" fontId="30" fillId="33" borderId="0" xfId="0" applyFont="1" applyFill="1"/>
    <xf numFmtId="0" fontId="0" fillId="21" borderId="0" xfId="0" applyFill="1"/>
    <xf numFmtId="0" fontId="3" fillId="21" borderId="0" xfId="0" applyFont="1" applyFill="1"/>
    <xf numFmtId="0" fontId="4" fillId="21" borderId="0" xfId="0" applyFont="1" applyFill="1" applyAlignment="1">
      <alignment horizontal="center"/>
    </xf>
    <xf numFmtId="0" fontId="0" fillId="21" borderId="0" xfId="0" applyFill="1" applyAlignment="1">
      <alignment horizontal="center"/>
    </xf>
    <xf numFmtId="0" fontId="34" fillId="21" borderId="0" xfId="0" applyFont="1" applyFill="1" applyAlignment="1">
      <alignment horizontal="center" vertical="center"/>
    </xf>
    <xf numFmtId="0" fontId="0" fillId="21" borderId="0" xfId="0" applyFill="1" applyAlignment="1">
      <alignment vertical="center"/>
    </xf>
    <xf numFmtId="0" fontId="0" fillId="21" borderId="0" xfId="0" applyFill="1" applyAlignment="1">
      <alignment vertical="center" wrapText="1"/>
    </xf>
    <xf numFmtId="0" fontId="30" fillId="21" borderId="0" xfId="0" applyFont="1" applyFill="1" applyAlignment="1">
      <alignment vertical="center"/>
    </xf>
    <xf numFmtId="0" fontId="29" fillId="21" borderId="0" xfId="0" applyFont="1" applyFill="1" applyAlignment="1">
      <alignment vertical="center"/>
    </xf>
    <xf numFmtId="0" fontId="30" fillId="21" borderId="0" xfId="0" applyFont="1" applyFill="1"/>
    <xf numFmtId="0" fontId="135" fillId="21" borderId="0" xfId="0" applyFont="1" applyFill="1"/>
    <xf numFmtId="165" fontId="138" fillId="21" borderId="10" xfId="41" applyNumberFormat="1" applyFont="1" applyFill="1" applyBorder="1" applyAlignment="1">
      <alignment horizontal="center" vertical="center"/>
    </xf>
    <xf numFmtId="0" fontId="30" fillId="21" borderId="0" xfId="0" applyFont="1" applyFill="1" applyAlignment="1">
      <alignment horizontal="center" vertical="center"/>
    </xf>
    <xf numFmtId="165" fontId="137" fillId="21" borderId="203" xfId="0" applyNumberFormat="1" applyFont="1" applyFill="1" applyBorder="1" applyAlignment="1">
      <alignment horizontal="center" vertical="center"/>
    </xf>
    <xf numFmtId="165" fontId="138" fillId="21" borderId="64" xfId="41" applyNumberFormat="1" applyFont="1" applyFill="1" applyBorder="1" applyAlignment="1">
      <alignment horizontal="center" vertical="center"/>
    </xf>
    <xf numFmtId="0" fontId="139" fillId="20" borderId="1" xfId="0" applyFont="1" applyFill="1" applyBorder="1" applyAlignment="1">
      <alignment horizontal="center" vertical="center"/>
    </xf>
    <xf numFmtId="0" fontId="1" fillId="37" borderId="183" xfId="0" applyFont="1" applyFill="1" applyBorder="1" applyAlignment="1">
      <alignment horizontal="center" vertical="center"/>
    </xf>
    <xf numFmtId="0" fontId="1" fillId="37" borderId="270" xfId="0" applyFont="1" applyFill="1" applyBorder="1" applyAlignment="1">
      <alignment horizontal="center" vertical="center" wrapText="1"/>
    </xf>
    <xf numFmtId="0" fontId="1" fillId="37" borderId="14" xfId="0" applyFont="1" applyFill="1" applyBorder="1" applyAlignment="1">
      <alignment horizontal="center" vertical="center"/>
    </xf>
    <xf numFmtId="0" fontId="1" fillId="37" borderId="15" xfId="0" applyFont="1" applyFill="1" applyBorder="1" applyAlignment="1">
      <alignment horizontal="center" vertical="center" wrapText="1"/>
    </xf>
    <xf numFmtId="0" fontId="1" fillId="37" borderId="13" xfId="0" applyFont="1" applyFill="1" applyBorder="1" applyAlignment="1">
      <alignment horizontal="center" vertical="center"/>
    </xf>
    <xf numFmtId="0" fontId="1" fillId="37" borderId="11" xfId="0" applyFont="1" applyFill="1" applyBorder="1" applyAlignment="1">
      <alignment horizontal="center" vertical="center" wrapText="1"/>
    </xf>
    <xf numFmtId="0" fontId="1" fillId="37" borderId="13" xfId="41" applyFont="1" applyFill="1" applyBorder="1" applyAlignment="1">
      <alignment horizontal="center" vertical="center" wrapText="1"/>
    </xf>
    <xf numFmtId="0" fontId="1" fillId="37" borderId="103" xfId="0" applyFont="1" applyFill="1" applyBorder="1" applyAlignment="1">
      <alignment horizontal="center" vertical="center"/>
    </xf>
    <xf numFmtId="0" fontId="141" fillId="26" borderId="0" xfId="0" applyFont="1" applyFill="1"/>
    <xf numFmtId="0" fontId="138" fillId="26" borderId="0" xfId="0" applyFont="1" applyFill="1"/>
    <xf numFmtId="0" fontId="1" fillId="23" borderId="14" xfId="0" applyFont="1" applyFill="1" applyBorder="1" applyAlignment="1">
      <alignment horizontal="center" vertical="center"/>
    </xf>
    <xf numFmtId="0" fontId="1" fillId="23" borderId="13" xfId="0" applyFont="1" applyFill="1" applyBorder="1" applyAlignment="1">
      <alignment horizontal="center" vertical="center"/>
    </xf>
    <xf numFmtId="0" fontId="1" fillId="23" borderId="13" xfId="41" applyFont="1" applyFill="1" applyBorder="1" applyAlignment="1">
      <alignment horizontal="center" vertical="center" wrapText="1"/>
    </xf>
    <xf numFmtId="0" fontId="1" fillId="23" borderId="103" xfId="0" applyFont="1" applyFill="1" applyBorder="1" applyAlignment="1">
      <alignment horizontal="center" vertical="center"/>
    </xf>
    <xf numFmtId="0" fontId="1" fillId="23" borderId="183" xfId="0" applyFont="1" applyFill="1" applyBorder="1" applyAlignment="1">
      <alignment horizontal="center" vertical="center"/>
    </xf>
    <xf numFmtId="0" fontId="1" fillId="23" borderId="15" xfId="0" applyFont="1" applyFill="1" applyBorder="1" applyAlignment="1">
      <alignment horizontal="center" vertical="center" wrapText="1"/>
    </xf>
    <xf numFmtId="0" fontId="1" fillId="23" borderId="11" xfId="0" applyFont="1" applyFill="1" applyBorder="1" applyAlignment="1">
      <alignment horizontal="center" vertical="center" wrapText="1"/>
    </xf>
    <xf numFmtId="0" fontId="1" fillId="23" borderId="270" xfId="0" applyFont="1" applyFill="1" applyBorder="1" applyAlignment="1">
      <alignment horizontal="center" vertical="center" wrapText="1"/>
    </xf>
    <xf numFmtId="0" fontId="139" fillId="23" borderId="1" xfId="0" applyFont="1" applyFill="1" applyBorder="1" applyAlignment="1">
      <alignment horizontal="center" vertical="center"/>
    </xf>
    <xf numFmtId="0" fontId="140" fillId="26" borderId="0" xfId="0" applyFont="1" applyFill="1" applyAlignment="1">
      <alignment vertical="center"/>
    </xf>
    <xf numFmtId="0" fontId="0" fillId="33" borderId="0" xfId="0" applyFill="1" applyAlignment="1">
      <alignment wrapText="1"/>
    </xf>
    <xf numFmtId="0" fontId="29" fillId="33" borderId="0" xfId="0" applyFont="1" applyFill="1"/>
    <xf numFmtId="165" fontId="148" fillId="33" borderId="10" xfId="41" applyNumberFormat="1" applyFont="1" applyFill="1" applyBorder="1" applyAlignment="1">
      <alignment horizontal="center" vertical="center"/>
    </xf>
    <xf numFmtId="0" fontId="1" fillId="35" borderId="11" xfId="0" applyFont="1" applyFill="1" applyBorder="1" applyAlignment="1">
      <alignment horizontal="center" vertical="center" wrapText="1"/>
    </xf>
    <xf numFmtId="0" fontId="139" fillId="35" borderId="1" xfId="0" applyFont="1" applyFill="1" applyBorder="1" applyAlignment="1">
      <alignment horizontal="center" vertical="center"/>
    </xf>
    <xf numFmtId="165" fontId="147" fillId="33" borderId="203" xfId="0" applyNumberFormat="1" applyFont="1" applyFill="1" applyBorder="1" applyAlignment="1">
      <alignment horizontal="center" vertical="center"/>
    </xf>
    <xf numFmtId="165" fontId="148" fillId="33" borderId="12" xfId="41" applyNumberFormat="1" applyFont="1" applyFill="1" applyBorder="1" applyAlignment="1">
      <alignment horizontal="center" vertical="center"/>
    </xf>
    <xf numFmtId="0" fontId="0" fillId="36" borderId="0" xfId="0" applyFill="1" applyAlignment="1">
      <alignment horizontal="center" vertical="center"/>
    </xf>
    <xf numFmtId="49" fontId="3" fillId="36" borderId="0" xfId="0" applyNumberFormat="1" applyFont="1" applyFill="1" applyAlignment="1">
      <alignment horizontal="center" vertical="center"/>
    </xf>
    <xf numFmtId="0" fontId="34" fillId="36" borderId="0" xfId="0" applyFont="1" applyFill="1" applyAlignment="1">
      <alignment horizontal="center" vertical="center"/>
    </xf>
    <xf numFmtId="0" fontId="0" fillId="36" borderId="0" xfId="0" applyFill="1" applyAlignment="1">
      <alignment horizontal="center"/>
    </xf>
    <xf numFmtId="49" fontId="3" fillId="36" borderId="0" xfId="0" applyNumberFormat="1" applyFont="1" applyFill="1"/>
    <xf numFmtId="0" fontId="0" fillId="36" borderId="0" xfId="0" applyFill="1"/>
    <xf numFmtId="0" fontId="53" fillId="36" borderId="0" xfId="0" applyFont="1" applyFill="1" applyAlignment="1">
      <alignment vertical="center"/>
    </xf>
    <xf numFmtId="0" fontId="55" fillId="36" borderId="190" xfId="0" applyFont="1" applyFill="1" applyBorder="1" applyAlignment="1">
      <alignment horizontal="center" vertical="center"/>
    </xf>
    <xf numFmtId="0" fontId="55" fillId="36" borderId="172" xfId="0" applyFont="1" applyFill="1" applyBorder="1" applyAlignment="1">
      <alignment horizontal="left" vertical="center"/>
    </xf>
    <xf numFmtId="0" fontId="55" fillId="36" borderId="173" xfId="0" applyFont="1" applyFill="1" applyBorder="1" applyAlignment="1">
      <alignment horizontal="center" vertical="center"/>
    </xf>
    <xf numFmtId="0" fontId="55" fillId="36" borderId="85" xfId="0" applyFont="1" applyFill="1" applyBorder="1" applyAlignment="1">
      <alignment horizontal="center" vertical="center"/>
    </xf>
    <xf numFmtId="1" fontId="55" fillId="36" borderId="71" xfId="42" applyNumberFormat="1" applyFont="1" applyFill="1" applyBorder="1" applyAlignment="1">
      <alignment horizontal="center" vertical="center"/>
    </xf>
    <xf numFmtId="1" fontId="55" fillId="36" borderId="72" xfId="42" applyNumberFormat="1" applyFont="1" applyFill="1" applyBorder="1" applyAlignment="1">
      <alignment horizontal="center" vertical="center"/>
    </xf>
    <xf numFmtId="1" fontId="55" fillId="36" borderId="169" xfId="42" applyNumberFormat="1" applyFont="1" applyFill="1" applyBorder="1" applyAlignment="1">
      <alignment horizontal="center" vertical="center"/>
    </xf>
    <xf numFmtId="165" fontId="55" fillId="36" borderId="169" xfId="42" applyNumberFormat="1" applyFont="1" applyFill="1" applyBorder="1" applyAlignment="1">
      <alignment horizontal="center" vertical="center"/>
    </xf>
    <xf numFmtId="165" fontId="117" fillId="36" borderId="172" xfId="0" applyNumberFormat="1" applyFont="1" applyFill="1" applyBorder="1" applyAlignment="1">
      <alignment horizontal="center" vertical="center"/>
    </xf>
    <xf numFmtId="0" fontId="0" fillId="36" borderId="0" xfId="0" applyFill="1" applyAlignment="1">
      <alignment vertical="center"/>
    </xf>
    <xf numFmtId="0" fontId="55" fillId="36" borderId="191" xfId="0" applyFont="1" applyFill="1" applyBorder="1" applyAlignment="1">
      <alignment horizontal="center" vertical="center"/>
    </xf>
    <xf numFmtId="0" fontId="55" fillId="36" borderId="152" xfId="0" applyFont="1" applyFill="1" applyBorder="1" applyAlignment="1">
      <alignment horizontal="left" vertical="center"/>
    </xf>
    <xf numFmtId="0" fontId="55" fillId="36" borderId="151" xfId="0" applyFont="1" applyFill="1" applyBorder="1" applyAlignment="1">
      <alignment horizontal="center" vertical="center"/>
    </xf>
    <xf numFmtId="0" fontId="55" fillId="36" borderId="83" xfId="0" applyFont="1" applyFill="1" applyBorder="1" applyAlignment="1">
      <alignment horizontal="center" vertical="center"/>
    </xf>
    <xf numFmtId="1" fontId="55" fillId="36" borderId="12" xfId="42" applyNumberFormat="1" applyFont="1" applyFill="1" applyBorder="1" applyAlignment="1">
      <alignment horizontal="center" vertical="center"/>
    </xf>
    <xf numFmtId="1" fontId="55" fillId="36" borderId="10" xfId="42" applyNumberFormat="1" applyFont="1" applyFill="1" applyBorder="1" applyAlignment="1">
      <alignment horizontal="center" vertical="center"/>
    </xf>
    <xf numFmtId="1" fontId="118" fillId="36" borderId="10" xfId="42" applyNumberFormat="1" applyFont="1" applyFill="1" applyBorder="1" applyAlignment="1">
      <alignment horizontal="center" vertical="center"/>
    </xf>
    <xf numFmtId="1" fontId="55" fillId="36" borderId="64" xfId="42" applyNumberFormat="1" applyFont="1" applyFill="1" applyBorder="1" applyAlignment="1">
      <alignment horizontal="center" vertical="center"/>
    </xf>
    <xf numFmtId="1" fontId="55" fillId="36" borderId="269" xfId="42" applyNumberFormat="1" applyFont="1" applyFill="1" applyBorder="1" applyAlignment="1">
      <alignment horizontal="center" vertical="center"/>
    </xf>
    <xf numFmtId="1" fontId="117" fillId="36" borderId="194" xfId="42" applyNumberFormat="1" applyFont="1" applyFill="1" applyBorder="1" applyAlignment="1">
      <alignment horizontal="center" vertical="center"/>
    </xf>
    <xf numFmtId="1" fontId="55" fillId="36" borderId="151" xfId="42" applyNumberFormat="1" applyFont="1" applyFill="1" applyBorder="1" applyAlignment="1">
      <alignment horizontal="center" vertical="center"/>
    </xf>
    <xf numFmtId="165" fontId="55" fillId="36" borderId="64" xfId="42" applyNumberFormat="1" applyFont="1" applyFill="1" applyBorder="1" applyAlignment="1">
      <alignment horizontal="center" vertical="center"/>
    </xf>
    <xf numFmtId="1" fontId="118" fillId="36" borderId="72" xfId="42" applyNumberFormat="1" applyFont="1" applyFill="1" applyBorder="1" applyAlignment="1">
      <alignment horizontal="center" vertical="center"/>
    </xf>
    <xf numFmtId="0" fontId="55" fillId="36" borderId="153" xfId="0" applyFont="1" applyFill="1" applyBorder="1" applyAlignment="1">
      <alignment horizontal="left" vertical="center"/>
    </xf>
    <xf numFmtId="0" fontId="55" fillId="36" borderId="202" xfId="0" applyFont="1" applyFill="1" applyBorder="1" applyAlignment="1">
      <alignment horizontal="center" vertical="center"/>
    </xf>
    <xf numFmtId="0" fontId="55" fillId="36" borderId="171" xfId="0" applyFont="1" applyFill="1" applyBorder="1" applyAlignment="1">
      <alignment horizontal="center" vertical="center"/>
    </xf>
    <xf numFmtId="0" fontId="55" fillId="36" borderId="84" xfId="0" applyFont="1" applyFill="1" applyBorder="1" applyAlignment="1">
      <alignment horizontal="center" vertical="center"/>
    </xf>
    <xf numFmtId="1" fontId="55" fillId="36" borderId="15" xfId="42" applyNumberFormat="1" applyFont="1" applyFill="1" applyBorder="1" applyAlignment="1">
      <alignment horizontal="center" vertical="center"/>
    </xf>
    <xf numFmtId="1" fontId="55" fillId="36" borderId="11" xfId="42" applyNumberFormat="1" applyFont="1" applyFill="1" applyBorder="1" applyAlignment="1">
      <alignment horizontal="center" vertical="center"/>
    </xf>
    <xf numFmtId="1" fontId="55" fillId="36" borderId="26" xfId="42" applyNumberFormat="1" applyFont="1" applyFill="1" applyBorder="1" applyAlignment="1">
      <alignment horizontal="center" vertical="center"/>
    </xf>
    <xf numFmtId="1" fontId="55" fillId="36" borderId="171" xfId="42" applyNumberFormat="1" applyFont="1" applyFill="1" applyBorder="1" applyAlignment="1">
      <alignment horizontal="center" vertical="center"/>
    </xf>
    <xf numFmtId="1" fontId="117" fillId="36" borderId="11" xfId="42" applyNumberFormat="1" applyFont="1" applyFill="1" applyBorder="1" applyAlignment="1">
      <alignment horizontal="center" vertical="center"/>
    </xf>
    <xf numFmtId="165" fontId="55" fillId="36" borderId="26" xfId="42" applyNumberFormat="1" applyFont="1" applyFill="1" applyBorder="1" applyAlignment="1">
      <alignment horizontal="center" vertical="center"/>
    </xf>
    <xf numFmtId="165" fontId="117" fillId="36" borderId="200" xfId="0" applyNumberFormat="1" applyFont="1" applyFill="1" applyBorder="1" applyAlignment="1">
      <alignment horizontal="center" vertical="center"/>
    </xf>
    <xf numFmtId="0" fontId="31" fillId="36" borderId="0" xfId="0" applyFont="1" applyFill="1"/>
    <xf numFmtId="0" fontId="3" fillId="36" borderId="0" xfId="0" applyFont="1" applyFill="1" applyAlignment="1">
      <alignment vertical="center"/>
    </xf>
    <xf numFmtId="0" fontId="126" fillId="36" borderId="0" xfId="0" applyFont="1" applyFill="1" applyAlignment="1">
      <alignment vertical="center"/>
    </xf>
    <xf numFmtId="0" fontId="133" fillId="36" borderId="0" xfId="0" applyFont="1" applyFill="1" applyAlignment="1">
      <alignment horizontal="center" vertical="center"/>
    </xf>
    <xf numFmtId="0" fontId="3" fillId="36" borderId="0" xfId="0" applyFont="1" applyFill="1" applyAlignment="1">
      <alignment horizontal="center" vertical="center"/>
    </xf>
    <xf numFmtId="0" fontId="33" fillId="36" borderId="0" xfId="0" applyFont="1" applyFill="1" applyAlignment="1">
      <alignment vertical="center"/>
    </xf>
    <xf numFmtId="0" fontId="129" fillId="36" borderId="0" xfId="0" applyFont="1" applyFill="1" applyAlignment="1">
      <alignment vertical="center"/>
    </xf>
    <xf numFmtId="0" fontId="130" fillId="36" borderId="0" xfId="0" applyFont="1" applyFill="1" applyAlignment="1">
      <alignment horizontal="center" vertical="center"/>
    </xf>
    <xf numFmtId="0" fontId="33" fillId="36" borderId="0" xfId="0" applyFont="1" applyFill="1" applyAlignment="1">
      <alignment horizontal="center" vertical="center"/>
    </xf>
    <xf numFmtId="0" fontId="122" fillId="36" borderId="0" xfId="0" applyFont="1" applyFill="1" applyAlignment="1">
      <alignment vertical="center"/>
    </xf>
    <xf numFmtId="1" fontId="41" fillId="36" borderId="0" xfId="0" applyNumberFormat="1" applyFont="1" applyFill="1" applyAlignment="1">
      <alignment horizontal="center" vertical="center"/>
    </xf>
    <xf numFmtId="0" fontId="32" fillId="36" borderId="0" xfId="0" applyFont="1" applyFill="1" applyAlignment="1">
      <alignment horizontal="left" vertical="center"/>
    </xf>
    <xf numFmtId="0" fontId="149" fillId="36" borderId="190" xfId="0" applyFont="1" applyFill="1" applyBorder="1" applyAlignment="1">
      <alignment horizontal="center" vertical="center"/>
    </xf>
    <xf numFmtId="0" fontId="149" fillId="36" borderId="197" xfId="0" applyFont="1" applyFill="1" applyBorder="1" applyAlignment="1">
      <alignment vertical="center"/>
    </xf>
    <xf numFmtId="0" fontId="149" fillId="36" borderId="173" xfId="0" applyFont="1" applyFill="1" applyBorder="1" applyAlignment="1">
      <alignment horizontal="center" vertical="center"/>
    </xf>
    <xf numFmtId="0" fontId="149" fillId="36" borderId="85" xfId="0" applyFont="1" applyFill="1" applyBorder="1" applyAlignment="1">
      <alignment horizontal="center" vertical="center"/>
    </xf>
    <xf numFmtId="1" fontId="149" fillId="36" borderId="14" xfId="42" applyNumberFormat="1" applyFont="1" applyFill="1" applyBorder="1" applyAlignment="1">
      <alignment horizontal="center" vertical="center"/>
    </xf>
    <xf numFmtId="1" fontId="149" fillId="36" borderId="13" xfId="42" applyNumberFormat="1" applyFont="1" applyFill="1" applyBorder="1" applyAlignment="1">
      <alignment horizontal="center" vertical="center"/>
    </xf>
    <xf numFmtId="1" fontId="149" fillId="36" borderId="62" xfId="42" applyNumberFormat="1" applyFont="1" applyFill="1" applyBorder="1" applyAlignment="1">
      <alignment horizontal="center" vertical="center"/>
    </xf>
    <xf numFmtId="1" fontId="149" fillId="36" borderId="173" xfId="42" applyNumberFormat="1" applyFont="1" applyFill="1" applyBorder="1" applyAlignment="1">
      <alignment horizontal="center" vertical="center"/>
    </xf>
    <xf numFmtId="1" fontId="149" fillId="36" borderId="194" xfId="42" applyNumberFormat="1" applyFont="1" applyFill="1" applyBorder="1" applyAlignment="1">
      <alignment horizontal="center" vertical="center"/>
    </xf>
    <xf numFmtId="1" fontId="149" fillId="36" borderId="10" xfId="42" applyNumberFormat="1" applyFont="1" applyFill="1" applyBorder="1" applyAlignment="1">
      <alignment horizontal="center" vertical="center"/>
    </xf>
    <xf numFmtId="165" fontId="149" fillId="36" borderId="206" xfId="42" applyNumberFormat="1" applyFont="1" applyFill="1" applyBorder="1" applyAlignment="1">
      <alignment horizontal="center" vertical="center"/>
    </xf>
    <xf numFmtId="165" fontId="149" fillId="36" borderId="152" xfId="0" applyNumberFormat="1" applyFont="1" applyFill="1" applyBorder="1" applyAlignment="1">
      <alignment horizontal="center" vertical="center"/>
    </xf>
    <xf numFmtId="0" fontId="149" fillId="36" borderId="172" xfId="0" applyFont="1" applyFill="1" applyBorder="1" applyAlignment="1">
      <alignment vertical="center"/>
    </xf>
    <xf numFmtId="1" fontId="149" fillId="36" borderId="71" xfId="42" applyNumberFormat="1" applyFont="1" applyFill="1" applyBorder="1" applyAlignment="1">
      <alignment horizontal="center" vertical="center"/>
    </xf>
    <xf numFmtId="1" fontId="149" fillId="36" borderId="72" xfId="42" applyNumberFormat="1" applyFont="1" applyFill="1" applyBorder="1" applyAlignment="1">
      <alignment horizontal="center" vertical="center"/>
    </xf>
    <xf numFmtId="1" fontId="149" fillId="36" borderId="169" xfId="42" applyNumberFormat="1" applyFont="1" applyFill="1" applyBorder="1" applyAlignment="1">
      <alignment horizontal="center" vertical="center"/>
    </xf>
    <xf numFmtId="0" fontId="149" fillId="36" borderId="202" xfId="0" applyFont="1" applyFill="1" applyBorder="1" applyAlignment="1">
      <alignment horizontal="center" vertical="center"/>
    </xf>
    <xf numFmtId="0" fontId="149" fillId="36" borderId="200" xfId="0" applyFont="1" applyFill="1" applyBorder="1" applyAlignment="1">
      <alignment vertical="center"/>
    </xf>
    <xf numFmtId="0" fontId="149" fillId="36" borderId="171" xfId="0" applyFont="1" applyFill="1" applyBorder="1" applyAlignment="1">
      <alignment horizontal="center" vertical="center"/>
    </xf>
    <xf numFmtId="0" fontId="149" fillId="36" borderId="84" xfId="0" applyFont="1" applyFill="1" applyBorder="1" applyAlignment="1">
      <alignment horizontal="center" vertical="center"/>
    </xf>
    <xf numFmtId="1" fontId="149" fillId="36" borderId="15" xfId="42" applyNumberFormat="1" applyFont="1" applyFill="1" applyBorder="1" applyAlignment="1">
      <alignment horizontal="center" vertical="center"/>
    </xf>
    <xf numFmtId="1" fontId="149" fillId="36" borderId="11" xfId="42" applyNumberFormat="1" applyFont="1" applyFill="1" applyBorder="1" applyAlignment="1">
      <alignment horizontal="center" vertical="center"/>
    </xf>
    <xf numFmtId="1" fontId="149" fillId="36" borderId="26" xfId="42" applyNumberFormat="1" applyFont="1" applyFill="1" applyBorder="1" applyAlignment="1">
      <alignment horizontal="center" vertical="center"/>
    </xf>
    <xf numFmtId="1" fontId="149" fillId="36" borderId="171" xfId="42" applyNumberFormat="1" applyFont="1" applyFill="1" applyBorder="1" applyAlignment="1">
      <alignment horizontal="center" vertical="center"/>
    </xf>
    <xf numFmtId="165" fontId="149" fillId="36" borderId="184" xfId="42" applyNumberFormat="1" applyFont="1" applyFill="1" applyBorder="1" applyAlignment="1">
      <alignment horizontal="center" vertical="center"/>
    </xf>
    <xf numFmtId="165" fontId="149" fillId="36" borderId="200" xfId="0" applyNumberFormat="1" applyFont="1" applyFill="1" applyBorder="1" applyAlignment="1">
      <alignment horizontal="center" vertical="center"/>
    </xf>
    <xf numFmtId="0" fontId="131" fillId="36" borderId="0" xfId="0" applyFont="1" applyFill="1" applyAlignment="1">
      <alignment vertical="center"/>
    </xf>
    <xf numFmtId="0" fontId="131" fillId="36" borderId="0" xfId="0" applyFont="1" applyFill="1" applyAlignment="1">
      <alignment horizontal="center" vertical="center"/>
    </xf>
    <xf numFmtId="0" fontId="132" fillId="36" borderId="0" xfId="0" applyFont="1" applyFill="1" applyAlignment="1">
      <alignment vertical="center"/>
    </xf>
    <xf numFmtId="0" fontId="132" fillId="36" borderId="0" xfId="0" applyFont="1" applyFill="1" applyAlignment="1">
      <alignment horizontal="center" vertical="center"/>
    </xf>
    <xf numFmtId="0" fontId="135" fillId="36" borderId="0" xfId="0" applyFont="1" applyFill="1"/>
    <xf numFmtId="0" fontId="136" fillId="36" borderId="0" xfId="0" applyFont="1" applyFill="1" applyAlignment="1">
      <alignment horizontal="center"/>
    </xf>
    <xf numFmtId="0" fontId="135" fillId="36" borderId="0" xfId="0" applyFont="1" applyFill="1" applyAlignment="1">
      <alignment horizontal="center"/>
    </xf>
    <xf numFmtId="0" fontId="125" fillId="36" borderId="0" xfId="0" applyFont="1" applyFill="1"/>
    <xf numFmtId="0" fontId="125" fillId="36" borderId="0" xfId="0" applyFont="1" applyFill="1" applyAlignment="1">
      <alignment vertical="top"/>
    </xf>
    <xf numFmtId="0" fontId="2" fillId="36" borderId="0" xfId="0" applyFont="1" applyFill="1"/>
    <xf numFmtId="0" fontId="125" fillId="36" borderId="0" xfId="0" applyFont="1" applyFill="1" applyAlignment="1">
      <alignment horizontal="right"/>
    </xf>
    <xf numFmtId="0" fontId="119" fillId="36" borderId="0" xfId="0" applyFont="1" applyFill="1"/>
    <xf numFmtId="0" fontId="121" fillId="36" borderId="0" xfId="0" applyFont="1" applyFill="1"/>
    <xf numFmtId="0" fontId="1" fillId="39" borderId="23" xfId="0" applyFont="1" applyFill="1" applyBorder="1" applyAlignment="1">
      <alignment horizontal="center" vertical="center"/>
    </xf>
    <xf numFmtId="0" fontId="1" fillId="39" borderId="16" xfId="0" applyFont="1" applyFill="1" applyBorder="1" applyAlignment="1">
      <alignment horizontal="center" vertical="center"/>
    </xf>
    <xf numFmtId="0" fontId="1" fillId="39" borderId="24" xfId="0" applyFont="1" applyFill="1" applyBorder="1" applyAlignment="1">
      <alignment horizontal="center" vertical="center"/>
    </xf>
    <xf numFmtId="0" fontId="55" fillId="38" borderId="191" xfId="0" applyFont="1" applyFill="1" applyBorder="1" applyAlignment="1">
      <alignment horizontal="center" vertical="center"/>
    </xf>
    <xf numFmtId="0" fontId="55" fillId="38" borderId="151" xfId="0" applyFont="1" applyFill="1" applyBorder="1" applyAlignment="1">
      <alignment horizontal="center" vertical="center"/>
    </xf>
    <xf numFmtId="0" fontId="55" fillId="38" borderId="83" xfId="0" applyFont="1" applyFill="1" applyBorder="1" applyAlignment="1">
      <alignment horizontal="center" vertical="center"/>
    </xf>
    <xf numFmtId="1" fontId="55" fillId="38" borderId="12" xfId="42" applyNumberFormat="1" applyFont="1" applyFill="1" applyBorder="1" applyAlignment="1">
      <alignment horizontal="center" vertical="center"/>
    </xf>
    <xf numFmtId="1" fontId="55" fillId="38" borderId="10" xfId="42" applyNumberFormat="1" applyFont="1" applyFill="1" applyBorder="1" applyAlignment="1">
      <alignment horizontal="center" vertical="center"/>
    </xf>
    <xf numFmtId="1" fontId="118" fillId="38" borderId="10" xfId="42" applyNumberFormat="1" applyFont="1" applyFill="1" applyBorder="1" applyAlignment="1">
      <alignment horizontal="center" vertical="center"/>
    </xf>
    <xf numFmtId="1" fontId="55" fillId="38" borderId="64" xfId="42" applyNumberFormat="1" applyFont="1" applyFill="1" applyBorder="1" applyAlignment="1">
      <alignment horizontal="center" vertical="center"/>
    </xf>
    <xf numFmtId="1" fontId="55" fillId="38" borderId="269" xfId="42" applyNumberFormat="1" applyFont="1" applyFill="1" applyBorder="1" applyAlignment="1">
      <alignment horizontal="center" vertical="center"/>
    </xf>
    <xf numFmtId="1" fontId="117" fillId="38" borderId="194" xfId="42" applyNumberFormat="1" applyFont="1" applyFill="1" applyBorder="1" applyAlignment="1">
      <alignment horizontal="center" vertical="center"/>
    </xf>
    <xf numFmtId="1" fontId="55" fillId="38" borderId="151" xfId="42" applyNumberFormat="1" applyFont="1" applyFill="1" applyBorder="1" applyAlignment="1">
      <alignment horizontal="center" vertical="center"/>
    </xf>
    <xf numFmtId="165" fontId="55" fillId="38" borderId="64" xfId="42" applyNumberFormat="1" applyFont="1" applyFill="1" applyBorder="1" applyAlignment="1">
      <alignment horizontal="center" vertical="center"/>
    </xf>
    <xf numFmtId="165" fontId="117" fillId="38" borderId="172" xfId="0" applyNumberFormat="1" applyFont="1" applyFill="1" applyBorder="1" applyAlignment="1">
      <alignment horizontal="center" vertical="center"/>
    </xf>
    <xf numFmtId="0" fontId="55" fillId="38" borderId="173" xfId="0" applyFont="1" applyFill="1" applyBorder="1" applyAlignment="1">
      <alignment horizontal="center" vertical="center"/>
    </xf>
    <xf numFmtId="0" fontId="55" fillId="38" borderId="85" xfId="0" applyFont="1" applyFill="1" applyBorder="1" applyAlignment="1">
      <alignment horizontal="center" vertical="center"/>
    </xf>
    <xf numFmtId="1" fontId="55" fillId="38" borderId="71" xfId="42" applyNumberFormat="1" applyFont="1" applyFill="1" applyBorder="1" applyAlignment="1">
      <alignment horizontal="center" vertical="center"/>
    </xf>
    <xf numFmtId="1" fontId="55" fillId="38" borderId="72" xfId="42" applyNumberFormat="1" applyFont="1" applyFill="1" applyBorder="1" applyAlignment="1">
      <alignment horizontal="center" vertical="center"/>
    </xf>
    <xf numFmtId="1" fontId="118" fillId="38" borderId="72" xfId="42" applyNumberFormat="1" applyFont="1" applyFill="1" applyBorder="1" applyAlignment="1">
      <alignment horizontal="center" vertical="center"/>
    </xf>
    <xf numFmtId="1" fontId="55" fillId="38" borderId="169" xfId="42" applyNumberFormat="1" applyFont="1" applyFill="1" applyBorder="1" applyAlignment="1">
      <alignment horizontal="center" vertical="center"/>
    </xf>
    <xf numFmtId="0" fontId="55" fillId="38" borderId="171" xfId="0" applyFont="1" applyFill="1" applyBorder="1" applyAlignment="1">
      <alignment horizontal="center" vertical="center"/>
    </xf>
    <xf numFmtId="0" fontId="55" fillId="38" borderId="84" xfId="0" applyFont="1" applyFill="1" applyBorder="1" applyAlignment="1">
      <alignment horizontal="center" vertical="center"/>
    </xf>
    <xf numFmtId="1" fontId="55" fillId="38" borderId="15" xfId="42" applyNumberFormat="1" applyFont="1" applyFill="1" applyBorder="1" applyAlignment="1">
      <alignment horizontal="center" vertical="center"/>
    </xf>
    <xf numFmtId="1" fontId="55" fillId="38" borderId="11" xfId="42" applyNumberFormat="1" applyFont="1" applyFill="1" applyBorder="1" applyAlignment="1">
      <alignment horizontal="center" vertical="center"/>
    </xf>
    <xf numFmtId="1" fontId="55" fillId="38" borderId="26" xfId="42" applyNumberFormat="1" applyFont="1" applyFill="1" applyBorder="1" applyAlignment="1">
      <alignment horizontal="center" vertical="center"/>
    </xf>
    <xf numFmtId="1" fontId="55" fillId="38" borderId="171" xfId="42" applyNumberFormat="1" applyFont="1" applyFill="1" applyBorder="1" applyAlignment="1">
      <alignment horizontal="center" vertical="center"/>
    </xf>
    <xf numFmtId="1" fontId="117" fillId="38" borderId="11" xfId="42" applyNumberFormat="1" applyFont="1" applyFill="1" applyBorder="1" applyAlignment="1">
      <alignment horizontal="center" vertical="center"/>
    </xf>
    <xf numFmtId="165" fontId="55" fillId="38" borderId="26" xfId="42" applyNumberFormat="1" applyFont="1" applyFill="1" applyBorder="1" applyAlignment="1">
      <alignment horizontal="center" vertical="center"/>
    </xf>
    <xf numFmtId="165" fontId="117" fillId="38" borderId="200" xfId="0" applyNumberFormat="1" applyFont="1" applyFill="1" applyBorder="1" applyAlignment="1">
      <alignment horizontal="center" vertical="center"/>
    </xf>
    <xf numFmtId="0" fontId="149" fillId="38" borderId="190" xfId="0" applyFont="1" applyFill="1" applyBorder="1" applyAlignment="1">
      <alignment horizontal="center" vertical="center"/>
    </xf>
    <xf numFmtId="0" fontId="149" fillId="38" borderId="172" xfId="0" applyFont="1" applyFill="1" applyBorder="1" applyAlignment="1">
      <alignment vertical="center"/>
    </xf>
    <xf numFmtId="0" fontId="149" fillId="38" borderId="173" xfId="0" applyFont="1" applyFill="1" applyBorder="1" applyAlignment="1">
      <alignment horizontal="center" vertical="center"/>
    </xf>
    <xf numFmtId="0" fontId="149" fillId="38" borderId="85" xfId="0" applyFont="1" applyFill="1" applyBorder="1" applyAlignment="1">
      <alignment horizontal="center" vertical="center"/>
    </xf>
    <xf numFmtId="1" fontId="149" fillId="38" borderId="71" xfId="42" applyNumberFormat="1" applyFont="1" applyFill="1" applyBorder="1" applyAlignment="1">
      <alignment horizontal="center" vertical="center"/>
    </xf>
    <xf numFmtId="1" fontId="149" fillId="38" borderId="72" xfId="42" applyNumberFormat="1" applyFont="1" applyFill="1" applyBorder="1" applyAlignment="1">
      <alignment horizontal="center" vertical="center"/>
    </xf>
    <xf numFmtId="1" fontId="149" fillId="38" borderId="169" xfId="42" applyNumberFormat="1" applyFont="1" applyFill="1" applyBorder="1" applyAlignment="1">
      <alignment horizontal="center" vertical="center"/>
    </xf>
    <xf numFmtId="1" fontId="149" fillId="38" borderId="173" xfId="42" applyNumberFormat="1" applyFont="1" applyFill="1" applyBorder="1" applyAlignment="1">
      <alignment horizontal="center" vertical="center"/>
    </xf>
    <xf numFmtId="1" fontId="149" fillId="38" borderId="194" xfId="42" applyNumberFormat="1" applyFont="1" applyFill="1" applyBorder="1" applyAlignment="1">
      <alignment horizontal="center" vertical="center"/>
    </xf>
    <xf numFmtId="1" fontId="149" fillId="38" borderId="10" xfId="42" applyNumberFormat="1" applyFont="1" applyFill="1" applyBorder="1" applyAlignment="1">
      <alignment horizontal="center" vertical="center"/>
    </xf>
    <xf numFmtId="165" fontId="149" fillId="38" borderId="206" xfId="42" applyNumberFormat="1" applyFont="1" applyFill="1" applyBorder="1" applyAlignment="1">
      <alignment horizontal="center" vertical="center"/>
    </xf>
    <xf numFmtId="165" fontId="149" fillId="38" borderId="152" xfId="0" applyNumberFormat="1" applyFont="1" applyFill="1" applyBorder="1" applyAlignment="1">
      <alignment horizontal="center" vertical="center"/>
    </xf>
    <xf numFmtId="0" fontId="149" fillId="38" borderId="200" xfId="0" applyFont="1" applyFill="1" applyBorder="1" applyAlignment="1">
      <alignment vertical="center"/>
    </xf>
    <xf numFmtId="0" fontId="149" fillId="38" borderId="171" xfId="0" applyFont="1" applyFill="1" applyBorder="1" applyAlignment="1">
      <alignment horizontal="center" vertical="center"/>
    </xf>
    <xf numFmtId="0" fontId="149" fillId="38" borderId="84" xfId="0" applyFont="1" applyFill="1" applyBorder="1" applyAlignment="1">
      <alignment horizontal="center" vertical="center"/>
    </xf>
    <xf numFmtId="1" fontId="149" fillId="38" borderId="15" xfId="42" applyNumberFormat="1" applyFont="1" applyFill="1" applyBorder="1" applyAlignment="1">
      <alignment horizontal="center" vertical="center"/>
    </xf>
    <xf numFmtId="1" fontId="149" fillId="38" borderId="11" xfId="42" applyNumberFormat="1" applyFont="1" applyFill="1" applyBorder="1" applyAlignment="1">
      <alignment horizontal="center" vertical="center"/>
    </xf>
    <xf numFmtId="1" fontId="149" fillId="38" borderId="26" xfId="42" applyNumberFormat="1" applyFont="1" applyFill="1" applyBorder="1" applyAlignment="1">
      <alignment horizontal="center" vertical="center"/>
    </xf>
    <xf numFmtId="1" fontId="149" fillId="38" borderId="171" xfId="42" applyNumberFormat="1" applyFont="1" applyFill="1" applyBorder="1" applyAlignment="1">
      <alignment horizontal="center" vertical="center"/>
    </xf>
    <xf numFmtId="165" fontId="149" fillId="38" borderId="184" xfId="42" applyNumberFormat="1" applyFont="1" applyFill="1" applyBorder="1" applyAlignment="1">
      <alignment horizontal="center" vertical="center"/>
    </xf>
    <xf numFmtId="165" fontId="149" fillId="38" borderId="200" xfId="0" applyNumberFormat="1" applyFont="1" applyFill="1" applyBorder="1" applyAlignment="1">
      <alignment horizontal="center" vertical="center"/>
    </xf>
    <xf numFmtId="165" fontId="155" fillId="26" borderId="10" xfId="41" applyNumberFormat="1" applyFont="1" applyFill="1" applyBorder="1" applyAlignment="1">
      <alignment horizontal="center" vertical="center"/>
    </xf>
    <xf numFmtId="0" fontId="55" fillId="36" borderId="197" xfId="0" applyFont="1" applyFill="1" applyBorder="1" applyAlignment="1">
      <alignment vertical="center"/>
    </xf>
    <xf numFmtId="1" fontId="55" fillId="36" borderId="14" xfId="42" applyNumberFormat="1" applyFont="1" applyFill="1" applyBorder="1" applyAlignment="1">
      <alignment horizontal="center" vertical="center"/>
    </xf>
    <xf numFmtId="1" fontId="55" fillId="36" borderId="13" xfId="42" applyNumberFormat="1" applyFont="1" applyFill="1" applyBorder="1" applyAlignment="1">
      <alignment horizontal="center" vertical="center"/>
    </xf>
    <xf numFmtId="1" fontId="118" fillId="36" borderId="13" xfId="42" applyNumberFormat="1" applyFont="1" applyFill="1" applyBorder="1" applyAlignment="1">
      <alignment horizontal="center" vertical="center"/>
    </xf>
    <xf numFmtId="1" fontId="55" fillId="36" borderId="62" xfId="42" applyNumberFormat="1" applyFont="1" applyFill="1" applyBorder="1" applyAlignment="1">
      <alignment horizontal="center" vertical="center"/>
    </xf>
    <xf numFmtId="0" fontId="55" fillId="36" borderId="152" xfId="0" applyFont="1" applyFill="1" applyBorder="1" applyAlignment="1">
      <alignment vertical="center"/>
    </xf>
    <xf numFmtId="0" fontId="55" fillId="36" borderId="153" xfId="0" applyFont="1" applyFill="1" applyBorder="1" applyAlignment="1">
      <alignment vertical="center"/>
    </xf>
    <xf numFmtId="0" fontId="55" fillId="36" borderId="200" xfId="0" applyFont="1" applyFill="1" applyBorder="1" applyAlignment="1">
      <alignment vertical="center"/>
    </xf>
    <xf numFmtId="0" fontId="55" fillId="38" borderId="152" xfId="0" applyFont="1" applyFill="1" applyBorder="1" applyAlignment="1">
      <alignment vertical="center"/>
    </xf>
    <xf numFmtId="0" fontId="55" fillId="36" borderId="200" xfId="0" applyFont="1" applyFill="1" applyBorder="1" applyAlignment="1">
      <alignment horizontal="center" vertical="center"/>
    </xf>
    <xf numFmtId="165" fontId="155" fillId="26" borderId="64" xfId="41" applyNumberFormat="1" applyFont="1" applyFill="1" applyBorder="1" applyAlignment="1">
      <alignment horizontal="center" vertical="center"/>
    </xf>
    <xf numFmtId="165" fontId="148" fillId="33" borderId="64" xfId="41" applyNumberFormat="1" applyFont="1" applyFill="1" applyBorder="1" applyAlignment="1">
      <alignment horizontal="center" vertical="center"/>
    </xf>
    <xf numFmtId="1" fontId="55" fillId="36" borderId="0" xfId="0" applyNumberFormat="1" applyFont="1" applyFill="1" applyAlignment="1">
      <alignment vertical="center"/>
    </xf>
    <xf numFmtId="1" fontId="156" fillId="33" borderId="0" xfId="0" applyNumberFormat="1" applyFont="1" applyFill="1" applyAlignment="1">
      <alignment horizontal="center" vertical="center"/>
    </xf>
    <xf numFmtId="0" fontId="151" fillId="33" borderId="0" xfId="0" applyFont="1" applyFill="1" applyAlignment="1">
      <alignment horizontal="center" vertical="center"/>
    </xf>
    <xf numFmtId="1" fontId="151" fillId="33" borderId="0" xfId="0" applyNumberFormat="1" applyFont="1" applyFill="1" applyAlignment="1">
      <alignment horizontal="center" vertical="center"/>
    </xf>
    <xf numFmtId="1" fontId="157" fillId="33" borderId="0" xfId="0" applyNumberFormat="1" applyFont="1" applyFill="1" applyAlignment="1">
      <alignment horizontal="center" vertical="center"/>
    </xf>
    <xf numFmtId="165" fontId="55" fillId="36" borderId="0" xfId="0" applyNumberFormat="1" applyFont="1" applyFill="1" applyAlignment="1">
      <alignment vertical="center"/>
    </xf>
    <xf numFmtId="0" fontId="8" fillId="30" borderId="0" xfId="44" applyFont="1" applyFill="1" applyAlignment="1">
      <alignment horizontal="center" vertical="center"/>
    </xf>
    <xf numFmtId="0" fontId="6" fillId="30" borderId="0" xfId="44" applyFont="1" applyFill="1" applyAlignment="1">
      <alignment vertical="center"/>
    </xf>
    <xf numFmtId="0" fontId="8" fillId="30" borderId="0" xfId="44" applyFont="1" applyFill="1" applyAlignment="1">
      <alignment vertical="center"/>
    </xf>
    <xf numFmtId="0" fontId="7" fillId="30" borderId="0" xfId="44" applyFont="1" applyFill="1" applyAlignment="1">
      <alignment vertical="center"/>
    </xf>
    <xf numFmtId="0" fontId="7" fillId="30" borderId="0" xfId="44" applyFont="1" applyFill="1" applyAlignment="1">
      <alignment horizontal="center" vertical="center" wrapText="1"/>
    </xf>
    <xf numFmtId="0" fontId="8" fillId="30" borderId="0" xfId="44" applyFont="1" applyFill="1" applyAlignment="1">
      <alignment horizontal="left" vertical="center" wrapText="1"/>
    </xf>
    <xf numFmtId="0" fontId="7" fillId="30" borderId="0" xfId="44" applyFont="1" applyFill="1" applyAlignment="1">
      <alignment horizontal="center" vertical="center"/>
    </xf>
    <xf numFmtId="1" fontId="8" fillId="30" borderId="0" xfId="44" applyNumberFormat="1" applyFont="1" applyFill="1" applyAlignment="1">
      <alignment vertical="center"/>
    </xf>
    <xf numFmtId="0" fontId="4" fillId="30" borderId="1" xfId="44" applyFont="1" applyFill="1" applyBorder="1" applyAlignment="1">
      <alignment horizontal="left" vertical="center" wrapText="1"/>
    </xf>
    <xf numFmtId="0" fontId="162" fillId="30" borderId="1" xfId="44" applyFont="1" applyFill="1" applyBorder="1" applyAlignment="1">
      <alignment horizontal="center" vertical="center" wrapText="1"/>
    </xf>
    <xf numFmtId="0" fontId="162" fillId="30" borderId="22" xfId="44" applyFont="1" applyFill="1" applyBorder="1" applyAlignment="1">
      <alignment horizontal="center" vertical="center" wrapText="1"/>
    </xf>
    <xf numFmtId="0" fontId="4" fillId="30" borderId="16" xfId="44" applyFont="1" applyFill="1" applyBorder="1" applyAlignment="1">
      <alignment horizontal="left" vertical="center" wrapText="1"/>
    </xf>
    <xf numFmtId="0" fontId="162" fillId="30" borderId="16" xfId="44" applyFont="1" applyFill="1" applyBorder="1" applyAlignment="1">
      <alignment horizontal="center" vertical="center" wrapText="1"/>
    </xf>
    <xf numFmtId="0" fontId="162" fillId="30" borderId="24" xfId="44" applyFont="1" applyFill="1" applyBorder="1" applyAlignment="1">
      <alignment horizontal="center" vertical="center" wrapText="1"/>
    </xf>
    <xf numFmtId="0" fontId="1" fillId="30" borderId="24" xfId="44" applyFont="1" applyFill="1" applyBorder="1" applyAlignment="1">
      <alignment horizontal="center" vertical="center"/>
    </xf>
    <xf numFmtId="0" fontId="1" fillId="40" borderId="120" xfId="41" applyFont="1" applyFill="1" applyBorder="1" applyAlignment="1">
      <alignment horizontal="center" vertical="center" wrapText="1"/>
    </xf>
    <xf numFmtId="0" fontId="1" fillId="40" borderId="121" xfId="41" applyFont="1" applyFill="1" applyBorder="1" applyAlignment="1">
      <alignment horizontal="center" vertical="center" wrapText="1"/>
    </xf>
    <xf numFmtId="1" fontId="1" fillId="40" borderId="121" xfId="41" applyNumberFormat="1" applyFont="1" applyFill="1" applyBorder="1" applyAlignment="1">
      <alignment horizontal="center" vertical="center"/>
    </xf>
    <xf numFmtId="0" fontId="1" fillId="40" borderId="121" xfId="44" applyFont="1" applyFill="1" applyBorder="1" applyAlignment="1">
      <alignment horizontal="center" vertical="center"/>
    </xf>
    <xf numFmtId="0" fontId="1" fillId="40" borderId="121" xfId="41" applyFont="1" applyFill="1" applyBorder="1" applyAlignment="1">
      <alignment horizontal="center" vertical="center"/>
    </xf>
    <xf numFmtId="1" fontId="1" fillId="40" borderId="121" xfId="44" applyNumberFormat="1" applyFont="1" applyFill="1" applyBorder="1" applyAlignment="1">
      <alignment horizontal="center" vertical="center"/>
    </xf>
    <xf numFmtId="0" fontId="1" fillId="40" borderId="122" xfId="44" applyFont="1" applyFill="1" applyBorder="1" applyAlignment="1">
      <alignment horizontal="center" vertical="center"/>
    </xf>
    <xf numFmtId="0" fontId="1" fillId="40" borderId="189" xfId="41" applyFont="1" applyFill="1" applyBorder="1" applyAlignment="1">
      <alignment horizontal="center" vertical="center" wrapText="1"/>
    </xf>
    <xf numFmtId="0" fontId="1" fillId="40" borderId="271" xfId="41" applyFont="1" applyFill="1" applyBorder="1" applyAlignment="1">
      <alignment horizontal="center" vertical="center" wrapText="1"/>
    </xf>
    <xf numFmtId="1" fontId="1" fillId="40" borderId="271" xfId="41" applyNumberFormat="1" applyFont="1" applyFill="1" applyBorder="1" applyAlignment="1">
      <alignment horizontal="center" vertical="center"/>
    </xf>
    <xf numFmtId="0" fontId="1" fillId="40" borderId="271" xfId="44" applyFont="1" applyFill="1" applyBorder="1" applyAlignment="1">
      <alignment horizontal="center" vertical="center"/>
    </xf>
    <xf numFmtId="0" fontId="1" fillId="40" borderId="271" xfId="41" applyFont="1" applyFill="1" applyBorder="1" applyAlignment="1">
      <alignment horizontal="center" vertical="center"/>
    </xf>
    <xf numFmtId="1" fontId="1" fillId="40" borderId="271" xfId="44" applyNumberFormat="1" applyFont="1" applyFill="1" applyBorder="1" applyAlignment="1">
      <alignment horizontal="center" vertical="center"/>
    </xf>
    <xf numFmtId="0" fontId="1" fillId="40" borderId="188" xfId="44" applyFont="1" applyFill="1" applyBorder="1" applyAlignment="1">
      <alignment horizontal="center" vertical="center"/>
    </xf>
    <xf numFmtId="0" fontId="1" fillId="40" borderId="1" xfId="44" applyFont="1" applyFill="1" applyBorder="1" applyAlignment="1">
      <alignment horizontal="center" vertical="center"/>
    </xf>
    <xf numFmtId="0" fontId="1" fillId="40" borderId="1" xfId="44" applyFont="1" applyFill="1" applyBorder="1" applyAlignment="1">
      <alignment horizontal="center" vertical="center" wrapText="1"/>
    </xf>
    <xf numFmtId="0" fontId="1" fillId="30" borderId="22" xfId="44" applyFont="1" applyFill="1" applyBorder="1" applyAlignment="1">
      <alignment horizontal="center" vertical="center"/>
    </xf>
    <xf numFmtId="0" fontId="1" fillId="40" borderId="22" xfId="44" applyFont="1" applyFill="1" applyBorder="1" applyAlignment="1">
      <alignment horizontal="center" vertical="center"/>
    </xf>
    <xf numFmtId="0" fontId="1" fillId="40" borderId="213" xfId="44" applyFont="1" applyFill="1" applyBorder="1" applyAlignment="1">
      <alignment horizontal="center" vertical="center"/>
    </xf>
    <xf numFmtId="0" fontId="5" fillId="30" borderId="71" xfId="41" applyFont="1" applyFill="1" applyBorder="1" applyAlignment="1">
      <alignment horizontal="center" vertical="center" wrapText="1"/>
    </xf>
    <xf numFmtId="0" fontId="5" fillId="30" borderId="12" xfId="41" applyFont="1" applyFill="1" applyBorder="1" applyAlignment="1">
      <alignment horizontal="center" vertical="center" wrapText="1"/>
    </xf>
    <xf numFmtId="0" fontId="5" fillId="30" borderId="15" xfId="41" applyFont="1" applyFill="1" applyBorder="1" applyAlignment="1">
      <alignment horizontal="center" vertical="center" wrapText="1"/>
    </xf>
    <xf numFmtId="49" fontId="1" fillId="30" borderId="72" xfId="41" applyNumberFormat="1" applyFont="1" applyFill="1" applyBorder="1" applyAlignment="1">
      <alignment horizontal="center" vertical="center"/>
    </xf>
    <xf numFmtId="49" fontId="1" fillId="30" borderId="10" xfId="41" applyNumberFormat="1" applyFont="1" applyFill="1" applyBorder="1" applyAlignment="1">
      <alignment horizontal="center" vertical="center"/>
    </xf>
    <xf numFmtId="49" fontId="1" fillId="30" borderId="194" xfId="41" applyNumberFormat="1" applyFont="1" applyFill="1" applyBorder="1" applyAlignment="1">
      <alignment horizontal="center" vertical="center"/>
    </xf>
    <xf numFmtId="49" fontId="1" fillId="30" borderId="11" xfId="41" applyNumberFormat="1" applyFont="1" applyFill="1" applyBorder="1" applyAlignment="1">
      <alignment horizontal="center" vertical="center"/>
    </xf>
    <xf numFmtId="0" fontId="5" fillId="30" borderId="14" xfId="41" applyFont="1" applyFill="1" applyBorder="1" applyAlignment="1">
      <alignment horizontal="center" vertical="center" wrapText="1"/>
    </xf>
    <xf numFmtId="49" fontId="1" fillId="30" borderId="173" xfId="41" applyNumberFormat="1" applyFont="1" applyFill="1" applyBorder="1" applyAlignment="1">
      <alignment horizontal="center" vertical="center"/>
    </xf>
    <xf numFmtId="49" fontId="1" fillId="30" borderId="151" xfId="41" applyNumberFormat="1" applyFont="1" applyFill="1" applyBorder="1" applyAlignment="1">
      <alignment horizontal="center" vertical="center"/>
    </xf>
    <xf numFmtId="49" fontId="1" fillId="30" borderId="171" xfId="41" applyNumberFormat="1" applyFont="1" applyFill="1" applyBorder="1" applyAlignment="1">
      <alignment horizontal="center" vertical="center"/>
    </xf>
    <xf numFmtId="49" fontId="1" fillId="30" borderId="13" xfId="41" applyNumberFormat="1" applyFont="1" applyFill="1" applyBorder="1" applyAlignment="1">
      <alignment horizontal="center" vertical="center"/>
    </xf>
    <xf numFmtId="0" fontId="5" fillId="30" borderId="14" xfId="41" applyFont="1" applyFill="1" applyBorder="1" applyAlignment="1">
      <alignment horizontal="center" vertical="center"/>
    </xf>
    <xf numFmtId="0" fontId="5" fillId="30" borderId="12" xfId="41" applyFont="1" applyFill="1" applyBorder="1" applyAlignment="1">
      <alignment horizontal="center" vertical="center"/>
    </xf>
    <xf numFmtId="0" fontId="5" fillId="30" borderId="15" xfId="41" applyFont="1" applyFill="1" applyBorder="1" applyAlignment="1">
      <alignment horizontal="center" vertical="center"/>
    </xf>
    <xf numFmtId="0" fontId="167" fillId="30" borderId="0" xfId="44" applyFont="1" applyFill="1" applyAlignment="1">
      <alignment horizontal="left" vertical="center"/>
    </xf>
    <xf numFmtId="0" fontId="167" fillId="30" borderId="0" xfId="44" applyFont="1" applyFill="1" applyAlignment="1">
      <alignment horizontal="center" vertical="center"/>
    </xf>
    <xf numFmtId="0" fontId="164" fillId="30" borderId="0" xfId="44" applyFont="1" applyFill="1" applyAlignment="1">
      <alignment horizontal="center" vertical="center"/>
    </xf>
    <xf numFmtId="0" fontId="5" fillId="30" borderId="0" xfId="44" applyFont="1" applyFill="1" applyAlignment="1">
      <alignment horizontal="center" vertical="center"/>
    </xf>
    <xf numFmtId="0" fontId="5" fillId="30" borderId="0" xfId="44" applyFont="1" applyFill="1" applyAlignment="1">
      <alignment horizontal="center" vertical="center" wrapText="1"/>
    </xf>
    <xf numFmtId="0" fontId="3" fillId="30" borderId="0" xfId="44" applyFill="1" applyAlignment="1">
      <alignment vertical="center"/>
    </xf>
    <xf numFmtId="0" fontId="3" fillId="30" borderId="0" xfId="44" applyFill="1" applyAlignment="1">
      <alignment horizontal="center" vertical="center"/>
    </xf>
    <xf numFmtId="0" fontId="164" fillId="30" borderId="0" xfId="44" applyFont="1" applyFill="1" applyAlignment="1">
      <alignment horizontal="left" vertical="center"/>
    </xf>
    <xf numFmtId="0" fontId="164" fillId="30" borderId="0" xfId="44" applyFont="1" applyFill="1" applyAlignment="1">
      <alignment horizontal="center" vertical="center" wrapText="1"/>
    </xf>
    <xf numFmtId="0" fontId="99" fillId="30" borderId="0" xfId="44" applyFont="1" applyFill="1" applyAlignment="1">
      <alignment horizontal="center" vertical="center"/>
    </xf>
    <xf numFmtId="0" fontId="168" fillId="30" borderId="0" xfId="44" applyFont="1" applyFill="1" applyAlignment="1">
      <alignment vertical="center"/>
    </xf>
    <xf numFmtId="0" fontId="169" fillId="30" borderId="0" xfId="44" applyFont="1" applyFill="1" applyAlignment="1">
      <alignment horizontal="center" vertical="center"/>
    </xf>
    <xf numFmtId="0" fontId="5" fillId="30" borderId="0" xfId="44" applyFont="1" applyFill="1" applyAlignment="1">
      <alignment vertical="center"/>
    </xf>
    <xf numFmtId="0" fontId="162" fillId="30" borderId="0" xfId="44" applyFont="1" applyFill="1" applyAlignment="1">
      <alignment horizontal="center" vertical="center" wrapText="1"/>
    </xf>
    <xf numFmtId="0" fontId="5" fillId="30" borderId="72" xfId="44" applyFont="1" applyFill="1" applyBorder="1" applyAlignment="1">
      <alignment horizontal="center" vertical="center"/>
    </xf>
    <xf numFmtId="0" fontId="5" fillId="30" borderId="72" xfId="41" applyFont="1" applyFill="1" applyBorder="1" applyAlignment="1">
      <alignment horizontal="center" vertical="center"/>
    </xf>
    <xf numFmtId="1" fontId="5" fillId="30" borderId="72" xfId="44" applyNumberFormat="1" applyFont="1" applyFill="1" applyBorder="1" applyAlignment="1">
      <alignment horizontal="center" vertical="center"/>
    </xf>
    <xf numFmtId="0" fontId="5" fillId="30" borderId="13" xfId="44" applyFont="1" applyFill="1" applyBorder="1" applyAlignment="1">
      <alignment horizontal="center" vertical="center"/>
    </xf>
    <xf numFmtId="1" fontId="5" fillId="30" borderId="275" xfId="41" applyNumberFormat="1" applyFont="1" applyFill="1" applyBorder="1" applyAlignment="1">
      <alignment horizontal="center" vertical="center"/>
    </xf>
    <xf numFmtId="165" fontId="5" fillId="30" borderId="274" xfId="41" applyNumberFormat="1" applyFont="1" applyFill="1" applyBorder="1" applyAlignment="1">
      <alignment horizontal="center" vertical="center"/>
    </xf>
    <xf numFmtId="0" fontId="5" fillId="30" borderId="10" xfId="44" applyFont="1" applyFill="1" applyBorder="1" applyAlignment="1">
      <alignment horizontal="center" vertical="center"/>
    </xf>
    <xf numFmtId="0" fontId="5" fillId="30" borderId="10" xfId="41" applyFont="1" applyFill="1" applyBorder="1" applyAlignment="1">
      <alignment horizontal="center" vertical="center"/>
    </xf>
    <xf numFmtId="1" fontId="5" fillId="30" borderId="10" xfId="44" applyNumberFormat="1" applyFont="1" applyFill="1" applyBorder="1" applyAlignment="1">
      <alignment horizontal="center" vertical="center"/>
    </xf>
    <xf numFmtId="1" fontId="5" fillId="30" borderId="151" xfId="41" applyNumberFormat="1" applyFont="1" applyFill="1" applyBorder="1" applyAlignment="1">
      <alignment horizontal="center" vertical="center"/>
    </xf>
    <xf numFmtId="49" fontId="5" fillId="30" borderId="21" xfId="41" applyNumberFormat="1" applyFont="1" applyFill="1" applyBorder="1" applyAlignment="1">
      <alignment horizontal="center" vertical="center"/>
    </xf>
    <xf numFmtId="0" fontId="171" fillId="30" borderId="1" xfId="44" applyFont="1" applyFill="1" applyBorder="1" applyAlignment="1">
      <alignment horizontal="left" vertical="center" wrapText="1"/>
    </xf>
    <xf numFmtId="0" fontId="162" fillId="30" borderId="1" xfId="44" applyFont="1" applyFill="1" applyBorder="1" applyAlignment="1">
      <alignment horizontal="left" vertical="center" wrapText="1"/>
    </xf>
    <xf numFmtId="0" fontId="172" fillId="30" borderId="0" xfId="44" applyFont="1" applyFill="1" applyAlignment="1">
      <alignment vertical="center"/>
    </xf>
    <xf numFmtId="0" fontId="1" fillId="30" borderId="29" xfId="44" applyFont="1" applyFill="1" applyBorder="1" applyAlignment="1">
      <alignment horizontal="center" vertical="center" wrapText="1"/>
    </xf>
    <xf numFmtId="0" fontId="4" fillId="30" borderId="0" xfId="44" applyFont="1" applyFill="1" applyAlignment="1">
      <alignment horizontal="left" vertical="center" wrapText="1"/>
    </xf>
    <xf numFmtId="0" fontId="5" fillId="30" borderId="194" xfId="44" applyFont="1" applyFill="1" applyBorder="1" applyAlignment="1">
      <alignment horizontal="center" vertical="center"/>
    </xf>
    <xf numFmtId="0" fontId="5" fillId="30" borderId="29" xfId="44" applyFont="1" applyFill="1" applyBorder="1" applyAlignment="1">
      <alignment vertical="center"/>
    </xf>
    <xf numFmtId="0" fontId="1" fillId="30" borderId="0" xfId="44" applyFont="1" applyFill="1" applyAlignment="1">
      <alignment horizontal="center" vertical="center"/>
    </xf>
    <xf numFmtId="0" fontId="5" fillId="30" borderId="11" xfId="44" applyFont="1" applyFill="1" applyBorder="1" applyAlignment="1">
      <alignment horizontal="center" vertical="center"/>
    </xf>
    <xf numFmtId="0" fontId="5" fillId="30" borderId="11" xfId="41" applyFont="1" applyFill="1" applyBorder="1" applyAlignment="1">
      <alignment horizontal="center" vertical="center"/>
    </xf>
    <xf numFmtId="1" fontId="5" fillId="30" borderId="11" xfId="44" applyNumberFormat="1" applyFont="1" applyFill="1" applyBorder="1" applyAlignment="1">
      <alignment horizontal="center" vertical="center"/>
    </xf>
    <xf numFmtId="1" fontId="5" fillId="30" borderId="171" xfId="41" applyNumberFormat="1" applyFont="1" applyFill="1" applyBorder="1" applyAlignment="1">
      <alignment horizontal="center" vertical="center"/>
    </xf>
    <xf numFmtId="165" fontId="5" fillId="30" borderId="270" xfId="41" applyNumberFormat="1" applyFont="1" applyFill="1" applyBorder="1" applyAlignment="1">
      <alignment horizontal="center" vertical="center"/>
    </xf>
    <xf numFmtId="0" fontId="171" fillId="30" borderId="0" xfId="44" applyFont="1" applyFill="1" applyAlignment="1">
      <alignment horizontal="left" vertical="center" wrapText="1"/>
    </xf>
    <xf numFmtId="1" fontId="1" fillId="30" borderId="0" xfId="41" applyNumberFormat="1" applyFont="1" applyFill="1" applyAlignment="1">
      <alignment horizontal="center" vertical="center"/>
    </xf>
    <xf numFmtId="0" fontId="5" fillId="30" borderId="0" xfId="41" applyFont="1" applyFill="1" applyAlignment="1">
      <alignment horizontal="center" vertical="center"/>
    </xf>
    <xf numFmtId="1" fontId="5" fillId="30" borderId="0" xfId="44" applyNumberFormat="1" applyFont="1" applyFill="1" applyAlignment="1">
      <alignment horizontal="center" vertical="center"/>
    </xf>
    <xf numFmtId="1" fontId="5" fillId="30" borderId="0" xfId="41" applyNumberFormat="1" applyFont="1" applyFill="1" applyAlignment="1">
      <alignment horizontal="center" vertical="center"/>
    </xf>
    <xf numFmtId="0" fontId="1" fillId="30" borderId="0" xfId="44" applyFont="1" applyFill="1" applyAlignment="1">
      <alignment vertical="center"/>
    </xf>
    <xf numFmtId="0" fontId="5" fillId="30" borderId="0" xfId="44" applyFont="1" applyFill="1" applyAlignment="1">
      <alignment vertical="center" wrapText="1"/>
    </xf>
    <xf numFmtId="1" fontId="5" fillId="30" borderId="203" xfId="41" applyNumberFormat="1" applyFont="1" applyFill="1" applyBorder="1" applyAlignment="1">
      <alignment horizontal="center" vertical="center"/>
    </xf>
    <xf numFmtId="165" fontId="5" fillId="30" borderId="169" xfId="41" applyNumberFormat="1" applyFont="1" applyFill="1" applyBorder="1" applyAlignment="1">
      <alignment horizontal="center" vertical="center"/>
    </xf>
    <xf numFmtId="165" fontId="5" fillId="30" borderId="64" xfId="41" applyNumberFormat="1" applyFont="1" applyFill="1" applyBorder="1" applyAlignment="1">
      <alignment horizontal="center" vertical="center"/>
    </xf>
    <xf numFmtId="0" fontId="1" fillId="30" borderId="0" xfId="44" applyFont="1" applyFill="1" applyAlignment="1">
      <alignment horizontal="center" vertical="center" wrapText="1"/>
    </xf>
    <xf numFmtId="49" fontId="5" fillId="30" borderId="23" xfId="41" applyNumberFormat="1" applyFont="1" applyFill="1" applyBorder="1" applyAlignment="1">
      <alignment horizontal="center" vertical="center"/>
    </xf>
    <xf numFmtId="0" fontId="171" fillId="30" borderId="16" xfId="44" applyFont="1" applyFill="1" applyBorder="1" applyAlignment="1">
      <alignment horizontal="left" vertical="center" wrapText="1"/>
    </xf>
    <xf numFmtId="9" fontId="1" fillId="30" borderId="0" xfId="43" applyFont="1" applyFill="1" applyBorder="1" applyAlignment="1">
      <alignment vertical="center"/>
    </xf>
    <xf numFmtId="0" fontId="31" fillId="30" borderId="0" xfId="44" applyFont="1" applyFill="1" applyAlignment="1">
      <alignment vertical="center" wrapText="1"/>
    </xf>
    <xf numFmtId="9" fontId="1" fillId="30" borderId="0" xfId="43" applyFont="1" applyFill="1" applyAlignment="1">
      <alignment vertical="center"/>
    </xf>
    <xf numFmtId="0" fontId="3" fillId="30" borderId="0" xfId="44" applyFill="1" applyAlignment="1">
      <alignment horizontal="left" vertical="center" wrapText="1"/>
    </xf>
    <xf numFmtId="165" fontId="5" fillId="30" borderId="26" xfId="41" applyNumberFormat="1" applyFont="1" applyFill="1" applyBorder="1" applyAlignment="1">
      <alignment horizontal="center" vertical="center"/>
    </xf>
    <xf numFmtId="0" fontId="3" fillId="30" borderId="0" xfId="44" applyFill="1" applyAlignment="1">
      <alignment vertical="center" wrapText="1"/>
    </xf>
    <xf numFmtId="0" fontId="5" fillId="30" borderId="0" xfId="44" applyFont="1" applyFill="1" applyAlignment="1">
      <alignment horizontal="left" vertical="center" wrapText="1"/>
    </xf>
    <xf numFmtId="0" fontId="166" fillId="30" borderId="0" xfId="44" applyFont="1" applyFill="1" applyAlignment="1">
      <alignment horizontal="left" vertical="center"/>
    </xf>
    <xf numFmtId="0" fontId="168" fillId="30" borderId="0" xfId="44" applyFont="1" applyFill="1" applyAlignment="1">
      <alignment horizontal="center" vertical="center"/>
    </xf>
    <xf numFmtId="0" fontId="173" fillId="30" borderId="1" xfId="44" applyFont="1" applyFill="1" applyBorder="1" applyAlignment="1">
      <alignment horizontal="center" vertical="center" wrapText="1"/>
    </xf>
    <xf numFmtId="0" fontId="173" fillId="30" borderId="22" xfId="44" applyFont="1" applyFill="1" applyBorder="1" applyAlignment="1">
      <alignment horizontal="center" vertical="center" wrapText="1"/>
    </xf>
    <xf numFmtId="0" fontId="5" fillId="30" borderId="103" xfId="41" applyFont="1" applyFill="1" applyBorder="1" applyAlignment="1">
      <alignment horizontal="center" vertical="center"/>
    </xf>
    <xf numFmtId="165" fontId="5" fillId="30" borderId="276" xfId="41" applyNumberFormat="1" applyFont="1" applyFill="1" applyBorder="1" applyAlignment="1">
      <alignment horizontal="center" vertical="center"/>
    </xf>
    <xf numFmtId="0" fontId="174" fillId="30" borderId="21" xfId="44" applyFont="1" applyFill="1" applyBorder="1" applyAlignment="1">
      <alignment horizontal="center" vertical="center"/>
    </xf>
    <xf numFmtId="1" fontId="1" fillId="30" borderId="22" xfId="44" applyNumberFormat="1" applyFont="1" applyFill="1" applyBorder="1" applyAlignment="1">
      <alignment horizontal="center" vertical="center"/>
    </xf>
    <xf numFmtId="1" fontId="5" fillId="30" borderId="173" xfId="41" applyNumberFormat="1" applyFont="1" applyFill="1" applyBorder="1" applyAlignment="1">
      <alignment horizontal="center" vertical="center"/>
    </xf>
    <xf numFmtId="0" fontId="5" fillId="30" borderId="159" xfId="44" applyFont="1" applyFill="1" applyBorder="1" applyAlignment="1">
      <alignment vertical="center"/>
    </xf>
    <xf numFmtId="0" fontId="5" fillId="30" borderId="160" xfId="44" applyFont="1" applyFill="1" applyBorder="1" applyAlignment="1">
      <alignment vertical="center"/>
    </xf>
    <xf numFmtId="0" fontId="162" fillId="30" borderId="159" xfId="44" applyFont="1" applyFill="1" applyBorder="1" applyAlignment="1">
      <alignment horizontal="center" vertical="center" wrapText="1"/>
    </xf>
    <xf numFmtId="0" fontId="162" fillId="30" borderId="160" xfId="44" applyFont="1" applyFill="1" applyBorder="1" applyAlignment="1">
      <alignment horizontal="center" vertical="center" wrapText="1"/>
    </xf>
    <xf numFmtId="0" fontId="5" fillId="30" borderId="0" xfId="44" applyFont="1" applyFill="1" applyAlignment="1">
      <alignment horizontal="left" vertical="center"/>
    </xf>
    <xf numFmtId="0" fontId="162" fillId="30" borderId="0" xfId="44" applyFont="1" applyFill="1" applyAlignment="1">
      <alignment horizontal="center" vertical="center"/>
    </xf>
    <xf numFmtId="0" fontId="163" fillId="30" borderId="16" xfId="44" applyFont="1" applyFill="1" applyBorder="1" applyAlignment="1">
      <alignment vertical="center" wrapText="1"/>
    </xf>
    <xf numFmtId="1" fontId="5" fillId="30" borderId="271" xfId="44" applyNumberFormat="1" applyFont="1" applyFill="1" applyBorder="1" applyAlignment="1">
      <alignment horizontal="center" vertical="center"/>
    </xf>
    <xf numFmtId="1" fontId="5" fillId="30" borderId="211" xfId="41" applyNumberFormat="1" applyFont="1" applyFill="1" applyBorder="1" applyAlignment="1">
      <alignment horizontal="center" vertical="center"/>
    </xf>
    <xf numFmtId="165" fontId="5" fillId="30" borderId="162" xfId="41" applyNumberFormat="1" applyFont="1" applyFill="1" applyBorder="1" applyAlignment="1">
      <alignment horizontal="center" vertical="center"/>
    </xf>
    <xf numFmtId="0" fontId="174" fillId="30" borderId="23" xfId="44" applyFont="1" applyFill="1" applyBorder="1" applyAlignment="1">
      <alignment horizontal="center" vertical="center"/>
    </xf>
    <xf numFmtId="1" fontId="1" fillId="30" borderId="24" xfId="44" applyNumberFormat="1" applyFont="1" applyFill="1" applyBorder="1" applyAlignment="1">
      <alignment horizontal="center" vertical="center"/>
    </xf>
    <xf numFmtId="0" fontId="162" fillId="30" borderId="0" xfId="44" applyFont="1" applyFill="1" applyAlignment="1">
      <alignment horizontal="left" vertical="center" wrapText="1"/>
    </xf>
    <xf numFmtId="0" fontId="174" fillId="30" borderId="0" xfId="44" applyFont="1" applyFill="1" applyAlignment="1">
      <alignment horizontal="center" vertical="center"/>
    </xf>
    <xf numFmtId="0" fontId="175" fillId="30" borderId="0" xfId="41" applyFont="1" applyFill="1" applyAlignment="1">
      <alignment vertical="center"/>
    </xf>
    <xf numFmtId="1" fontId="176" fillId="30" borderId="0" xfId="44" applyNumberFormat="1" applyFont="1" applyFill="1" applyAlignment="1">
      <alignment horizontal="center" vertical="center"/>
    </xf>
    <xf numFmtId="0" fontId="177" fillId="30" borderId="0" xfId="44" applyFont="1" applyFill="1" applyAlignment="1">
      <alignment horizontal="center" vertical="center" wrapText="1"/>
    </xf>
    <xf numFmtId="0" fontId="178" fillId="30" borderId="0" xfId="44" applyFont="1" applyFill="1" applyAlignment="1">
      <alignment horizontal="left" vertical="center"/>
    </xf>
    <xf numFmtId="0" fontId="113" fillId="30" borderId="0" xfId="44" applyFont="1" applyFill="1" applyAlignment="1">
      <alignment horizontal="center" vertical="center"/>
    </xf>
    <xf numFmtId="0" fontId="30" fillId="30" borderId="0" xfId="44" applyFont="1" applyFill="1" applyAlignment="1">
      <alignment vertical="center"/>
    </xf>
    <xf numFmtId="0" fontId="165" fillId="30" borderId="0" xfId="44" applyFont="1" applyFill="1" applyAlignment="1">
      <alignment horizontal="center" vertical="center" wrapText="1"/>
    </xf>
    <xf numFmtId="0" fontId="174" fillId="30" borderId="0" xfId="44" applyFont="1" applyFill="1" applyAlignment="1">
      <alignment vertical="center"/>
    </xf>
    <xf numFmtId="0" fontId="5" fillId="30" borderId="13" xfId="41" applyFont="1" applyFill="1" applyBorder="1" applyAlignment="1">
      <alignment horizontal="center" vertical="center"/>
    </xf>
    <xf numFmtId="165" fontId="5" fillId="30" borderId="193" xfId="41" applyNumberFormat="1" applyFont="1" applyFill="1" applyBorder="1" applyAlignment="1">
      <alignment horizontal="center" vertical="center"/>
    </xf>
    <xf numFmtId="0" fontId="5" fillId="30" borderId="21" xfId="44" applyFont="1" applyFill="1" applyBorder="1" applyAlignment="1">
      <alignment horizontal="center" vertical="center"/>
    </xf>
    <xf numFmtId="1" fontId="1" fillId="30" borderId="22" xfId="41" applyNumberFormat="1" applyFont="1" applyFill="1" applyBorder="1" applyAlignment="1">
      <alignment horizontal="center" vertical="center"/>
    </xf>
    <xf numFmtId="0" fontId="3" fillId="30" borderId="0" xfId="41" applyFill="1" applyAlignment="1">
      <alignment vertical="center"/>
    </xf>
    <xf numFmtId="1" fontId="5" fillId="30" borderId="100" xfId="41" applyNumberFormat="1" applyFont="1" applyFill="1" applyBorder="1" applyAlignment="1">
      <alignment horizontal="center" vertical="center"/>
    </xf>
    <xf numFmtId="165" fontId="5" fillId="30" borderId="188" xfId="41" applyNumberFormat="1" applyFont="1" applyFill="1" applyBorder="1" applyAlignment="1">
      <alignment horizontal="center" vertical="center"/>
    </xf>
    <xf numFmtId="0" fontId="5" fillId="30" borderId="23" xfId="44" applyFont="1" applyFill="1" applyBorder="1" applyAlignment="1">
      <alignment horizontal="center" vertical="center"/>
    </xf>
    <xf numFmtId="0" fontId="162" fillId="30" borderId="16" xfId="44" applyFont="1" applyFill="1" applyBorder="1" applyAlignment="1">
      <alignment horizontal="left" vertical="center" wrapText="1"/>
    </xf>
    <xf numFmtId="1" fontId="1" fillId="30" borderId="24" xfId="41" applyNumberFormat="1" applyFont="1" applyFill="1" applyBorder="1" applyAlignment="1">
      <alignment horizontal="center" vertical="center"/>
    </xf>
    <xf numFmtId="0" fontId="163" fillId="30" borderId="0" xfId="44" applyFont="1" applyFill="1" applyAlignment="1">
      <alignment horizontal="left" vertical="center" wrapText="1"/>
    </xf>
    <xf numFmtId="0" fontId="1" fillId="35" borderId="72" xfId="0" applyFont="1" applyFill="1" applyBorder="1" applyAlignment="1">
      <alignment horizontal="center" vertical="center"/>
    </xf>
    <xf numFmtId="0" fontId="1" fillId="35" borderId="72" xfId="41" applyFont="1" applyFill="1" applyBorder="1" applyAlignment="1">
      <alignment horizontal="center" vertical="center" wrapText="1"/>
    </xf>
    <xf numFmtId="0" fontId="1" fillId="35" borderId="176" xfId="0" applyFont="1" applyFill="1" applyBorder="1" applyAlignment="1">
      <alignment horizontal="center" vertical="center"/>
    </xf>
    <xf numFmtId="0" fontId="1" fillId="35" borderId="173" xfId="0" applyFont="1" applyFill="1" applyBorder="1" applyAlignment="1">
      <alignment horizontal="center" vertical="center"/>
    </xf>
    <xf numFmtId="0" fontId="1" fillId="35" borderId="211" xfId="0" applyFont="1" applyFill="1" applyBorder="1" applyAlignment="1">
      <alignment horizontal="center" vertical="center" wrapText="1"/>
    </xf>
    <xf numFmtId="0" fontId="1" fillId="35" borderId="162" xfId="0" applyFont="1" applyFill="1" applyBorder="1" applyAlignment="1">
      <alignment horizontal="center" vertical="center" wrapText="1"/>
    </xf>
    <xf numFmtId="1" fontId="55" fillId="18" borderId="71" xfId="42" applyNumberFormat="1" applyFont="1" applyFill="1" applyBorder="1" applyAlignment="1">
      <alignment horizontal="center" vertical="center"/>
    </xf>
    <xf numFmtId="1" fontId="55" fillId="18" borderId="169" xfId="42" applyNumberFormat="1" applyFont="1" applyFill="1" applyBorder="1" applyAlignment="1">
      <alignment horizontal="center" vertical="center"/>
    </xf>
    <xf numFmtId="1" fontId="55" fillId="18" borderId="12" xfId="42" applyNumberFormat="1" applyFont="1" applyFill="1" applyBorder="1" applyAlignment="1">
      <alignment horizontal="center" vertical="center"/>
    </xf>
    <xf numFmtId="0" fontId="149" fillId="36" borderId="200" xfId="0" applyFont="1" applyFill="1" applyBorder="1" applyAlignment="1">
      <alignment horizontal="center" vertical="center"/>
    </xf>
    <xf numFmtId="1" fontId="149" fillId="18" borderId="13" xfId="42" applyNumberFormat="1" applyFont="1" applyFill="1" applyBorder="1" applyAlignment="1">
      <alignment horizontal="center" vertical="center"/>
    </xf>
    <xf numFmtId="1" fontId="149" fillId="18" borderId="71" xfId="42" applyNumberFormat="1" applyFont="1" applyFill="1" applyBorder="1" applyAlignment="1">
      <alignment horizontal="center" vertical="center"/>
    </xf>
    <xf numFmtId="0" fontId="55" fillId="38" borderId="153" xfId="0" applyFont="1" applyFill="1" applyBorder="1" applyAlignment="1">
      <alignment horizontal="left" vertical="center"/>
    </xf>
    <xf numFmtId="0" fontId="55" fillId="38" borderId="152" xfId="0" applyFont="1" applyFill="1" applyBorder="1" applyAlignment="1">
      <alignment horizontal="left" vertical="center"/>
    </xf>
    <xf numFmtId="0" fontId="55" fillId="38" borderId="200" xfId="0" applyFont="1" applyFill="1" applyBorder="1" applyAlignment="1">
      <alignment horizontal="left" vertical="center"/>
    </xf>
    <xf numFmtId="165" fontId="142" fillId="21" borderId="12" xfId="41" applyNumberFormat="1" applyFont="1" applyFill="1" applyBorder="1" applyAlignment="1">
      <alignment horizontal="center" vertical="center"/>
    </xf>
    <xf numFmtId="0" fontId="180" fillId="21" borderId="153" xfId="0" applyFont="1" applyFill="1" applyBorder="1" applyAlignment="1">
      <alignment horizontal="left" vertical="center"/>
    </xf>
    <xf numFmtId="0" fontId="181" fillId="26" borderId="172" xfId="0" applyFont="1" applyFill="1" applyBorder="1" applyAlignment="1">
      <alignment vertical="center"/>
    </xf>
    <xf numFmtId="0" fontId="180" fillId="33" borderId="152" xfId="0" applyFont="1" applyFill="1" applyBorder="1" applyAlignment="1">
      <alignment horizontal="left" vertical="center"/>
    </xf>
    <xf numFmtId="1" fontId="182" fillId="22" borderId="194" xfId="42" applyNumberFormat="1" applyFont="1" applyFill="1" applyBorder="1" applyAlignment="1">
      <alignment horizontal="center" vertical="center"/>
    </xf>
    <xf numFmtId="1" fontId="182" fillId="22" borderId="10" xfId="42" applyNumberFormat="1" applyFont="1" applyFill="1" applyBorder="1" applyAlignment="1">
      <alignment horizontal="center" vertical="center"/>
    </xf>
    <xf numFmtId="1" fontId="183" fillId="22" borderId="176" xfId="42" applyNumberFormat="1" applyFont="1" applyFill="1" applyBorder="1" applyAlignment="1">
      <alignment horizontal="center" vertical="center"/>
    </xf>
    <xf numFmtId="1" fontId="179" fillId="22" borderId="173" xfId="42" applyNumberFormat="1" applyFont="1" applyFill="1" applyBorder="1" applyAlignment="1">
      <alignment horizontal="center" vertical="center"/>
    </xf>
    <xf numFmtId="0" fontId="55" fillId="38" borderId="200" xfId="0" applyFont="1" applyFill="1" applyBorder="1" applyAlignment="1">
      <alignment horizontal="center" vertical="center"/>
    </xf>
    <xf numFmtId="0" fontId="180" fillId="20" borderId="153" xfId="0" applyFont="1" applyFill="1" applyBorder="1" applyAlignment="1">
      <alignment horizontal="left" vertical="center"/>
    </xf>
    <xf numFmtId="165" fontId="137" fillId="20" borderId="203" xfId="0" applyNumberFormat="1" applyFont="1" applyFill="1" applyBorder="1" applyAlignment="1">
      <alignment horizontal="center" vertical="center"/>
    </xf>
    <xf numFmtId="165" fontId="142" fillId="20" borderId="12" xfId="41" applyNumberFormat="1" applyFont="1" applyFill="1" applyBorder="1" applyAlignment="1">
      <alignment horizontal="center" vertical="center"/>
    </xf>
    <xf numFmtId="165" fontId="138" fillId="20" borderId="10" xfId="41" applyNumberFormat="1" applyFont="1" applyFill="1" applyBorder="1" applyAlignment="1">
      <alignment horizontal="center" vertical="center"/>
    </xf>
    <xf numFmtId="165" fontId="138" fillId="20" borderId="64" xfId="41" applyNumberFormat="1" applyFont="1" applyFill="1" applyBorder="1" applyAlignment="1">
      <alignment horizontal="center" vertical="center"/>
    </xf>
    <xf numFmtId="0" fontId="180" fillId="20" borderId="152" xfId="0" applyFont="1" applyFill="1" applyBorder="1" applyAlignment="1">
      <alignment horizontal="left" vertical="center"/>
    </xf>
    <xf numFmtId="0" fontId="181" fillId="19" borderId="172" xfId="0" applyFont="1" applyFill="1" applyBorder="1" applyAlignment="1">
      <alignment vertical="center"/>
    </xf>
    <xf numFmtId="165" fontId="155" fillId="19" borderId="10" xfId="41" applyNumberFormat="1" applyFont="1" applyFill="1" applyBorder="1" applyAlignment="1">
      <alignment horizontal="center" vertical="center"/>
    </xf>
    <xf numFmtId="165" fontId="155" fillId="19" borderId="64" xfId="41" applyNumberFormat="1" applyFont="1" applyFill="1" applyBorder="1" applyAlignment="1">
      <alignment horizontal="center" vertical="center"/>
    </xf>
    <xf numFmtId="0" fontId="55" fillId="36" borderId="200" xfId="0" applyFont="1" applyFill="1" applyBorder="1" applyAlignment="1">
      <alignment horizontal="left" vertical="center"/>
    </xf>
    <xf numFmtId="1" fontId="55" fillId="36" borderId="173" xfId="42" applyNumberFormat="1" applyFont="1" applyFill="1" applyBorder="1" applyAlignment="1">
      <alignment horizontal="center" vertical="center"/>
    </xf>
    <xf numFmtId="1" fontId="55" fillId="36" borderId="178" xfId="42" applyNumberFormat="1" applyFont="1" applyFill="1" applyBorder="1" applyAlignment="1">
      <alignment horizontal="center" vertical="center"/>
    </xf>
    <xf numFmtId="1" fontId="179" fillId="22" borderId="151" xfId="42" applyNumberFormat="1" applyFont="1" applyFill="1" applyBorder="1" applyAlignment="1">
      <alignment horizontal="center" vertical="center"/>
    </xf>
    <xf numFmtId="0" fontId="55" fillId="38" borderId="190" xfId="0" applyFont="1" applyFill="1" applyBorder="1" applyAlignment="1">
      <alignment horizontal="center" vertical="center"/>
    </xf>
    <xf numFmtId="165" fontId="142" fillId="44" borderId="12" xfId="41" applyNumberFormat="1" applyFont="1" applyFill="1" applyBorder="1" applyAlignment="1">
      <alignment horizontal="center" vertical="center"/>
    </xf>
    <xf numFmtId="165" fontId="138" fillId="44" borderId="10" xfId="41" applyNumberFormat="1" applyFont="1" applyFill="1" applyBorder="1" applyAlignment="1">
      <alignment horizontal="center" vertical="center"/>
    </xf>
    <xf numFmtId="165" fontId="138" fillId="44" borderId="11" xfId="41" applyNumberFormat="1" applyFont="1" applyFill="1" applyBorder="1" applyAlignment="1">
      <alignment horizontal="center" vertical="center"/>
    </xf>
    <xf numFmtId="165" fontId="155" fillId="44" borderId="10" xfId="41" applyNumberFormat="1" applyFont="1" applyFill="1" applyBorder="1" applyAlignment="1">
      <alignment horizontal="center" vertical="center"/>
    </xf>
    <xf numFmtId="165" fontId="147" fillId="32" borderId="203" xfId="0" applyNumberFormat="1" applyFont="1" applyFill="1" applyBorder="1" applyAlignment="1">
      <alignment horizontal="center" vertical="center"/>
    </xf>
    <xf numFmtId="165" fontId="148" fillId="32" borderId="12" xfId="41" applyNumberFormat="1" applyFont="1" applyFill="1" applyBorder="1" applyAlignment="1">
      <alignment horizontal="center" vertical="center"/>
    </xf>
    <xf numFmtId="165" fontId="148" fillId="32" borderId="10" xfId="41" applyNumberFormat="1" applyFont="1" applyFill="1" applyBorder="1" applyAlignment="1">
      <alignment horizontal="center" vertical="center"/>
    </xf>
    <xf numFmtId="165" fontId="148" fillId="32" borderId="64" xfId="41" applyNumberFormat="1" applyFont="1" applyFill="1" applyBorder="1" applyAlignment="1">
      <alignment horizontal="center" vertical="center"/>
    </xf>
    <xf numFmtId="0" fontId="181" fillId="32" borderId="152" xfId="0" applyFont="1" applyFill="1" applyBorder="1" applyAlignment="1">
      <alignment vertical="center"/>
    </xf>
    <xf numFmtId="165" fontId="148" fillId="44" borderId="10" xfId="41" applyNumberFormat="1" applyFont="1" applyFill="1" applyBorder="1" applyAlignment="1">
      <alignment horizontal="center" vertical="center"/>
    </xf>
    <xf numFmtId="165" fontId="148" fillId="44" borderId="12" xfId="41" applyNumberFormat="1" applyFont="1" applyFill="1" applyBorder="1" applyAlignment="1">
      <alignment horizontal="center" vertical="center"/>
    </xf>
    <xf numFmtId="165" fontId="148" fillId="44" borderId="11" xfId="41" applyNumberFormat="1" applyFont="1" applyFill="1" applyBorder="1" applyAlignment="1">
      <alignment horizontal="center" vertical="center"/>
    </xf>
    <xf numFmtId="1" fontId="183" fillId="22" borderId="194" xfId="42" applyNumberFormat="1" applyFont="1" applyFill="1" applyBorder="1" applyAlignment="1">
      <alignment horizontal="center" vertical="center"/>
    </xf>
    <xf numFmtId="1" fontId="118" fillId="18" borderId="72" xfId="42" applyNumberFormat="1" applyFont="1" applyFill="1" applyBorder="1" applyAlignment="1">
      <alignment horizontal="center" vertical="center"/>
    </xf>
    <xf numFmtId="165" fontId="155" fillId="44" borderId="11" xfId="41" applyNumberFormat="1" applyFont="1" applyFill="1" applyBorder="1" applyAlignment="1">
      <alignment horizontal="center" vertical="center"/>
    </xf>
    <xf numFmtId="0" fontId="151" fillId="33" borderId="152" xfId="0" applyFont="1" applyFill="1" applyBorder="1" applyAlignment="1">
      <alignment horizontal="center" vertical="center"/>
    </xf>
    <xf numFmtId="0" fontId="5" fillId="30" borderId="1" xfId="44" applyFont="1" applyFill="1" applyBorder="1" applyAlignment="1">
      <alignment horizontal="left" vertical="center" wrapText="1"/>
    </xf>
    <xf numFmtId="0" fontId="113" fillId="30" borderId="1" xfId="44" applyFont="1" applyFill="1" applyBorder="1" applyAlignment="1">
      <alignment horizontal="left" vertical="center" wrapText="1"/>
    </xf>
    <xf numFmtId="0" fontId="1" fillId="30" borderId="13" xfId="44" applyFont="1" applyFill="1" applyBorder="1" applyAlignment="1">
      <alignment horizontal="left" vertical="center" wrapText="1"/>
    </xf>
    <xf numFmtId="49" fontId="5" fillId="30" borderId="72" xfId="41" applyNumberFormat="1" applyFont="1" applyFill="1" applyBorder="1" applyAlignment="1">
      <alignment horizontal="center" vertical="center"/>
    </xf>
    <xf numFmtId="1" fontId="1" fillId="30" borderId="275" xfId="41" applyNumberFormat="1" applyFont="1" applyFill="1" applyBorder="1" applyAlignment="1">
      <alignment horizontal="center" vertical="center"/>
    </xf>
    <xf numFmtId="49" fontId="5" fillId="27" borderId="204" xfId="41" applyNumberFormat="1" applyFont="1" applyFill="1" applyBorder="1" applyAlignment="1">
      <alignment horizontal="center" vertical="center"/>
    </xf>
    <xf numFmtId="1" fontId="1" fillId="27" borderId="274" xfId="41" applyNumberFormat="1" applyFont="1" applyFill="1" applyBorder="1" applyAlignment="1">
      <alignment horizontal="center" vertical="center"/>
    </xf>
    <xf numFmtId="0" fontId="184" fillId="30" borderId="176" xfId="44" applyFont="1" applyFill="1" applyBorder="1" applyAlignment="1">
      <alignment horizontal="left" vertical="center" wrapText="1"/>
    </xf>
    <xf numFmtId="49" fontId="5" fillId="30" borderId="10" xfId="41" applyNumberFormat="1" applyFont="1" applyFill="1" applyBorder="1" applyAlignment="1">
      <alignment horizontal="center" vertical="center"/>
    </xf>
    <xf numFmtId="1" fontId="1" fillId="30" borderId="151" xfId="41" applyNumberFormat="1" applyFont="1" applyFill="1" applyBorder="1" applyAlignment="1">
      <alignment horizontal="center" vertical="center"/>
    </xf>
    <xf numFmtId="49" fontId="5" fillId="27" borderId="278" xfId="41" applyNumberFormat="1" applyFont="1" applyFill="1" applyBorder="1" applyAlignment="1">
      <alignment horizontal="center" vertical="center"/>
    </xf>
    <xf numFmtId="0" fontId="1" fillId="30" borderId="194" xfId="44" applyFont="1" applyFill="1" applyBorder="1" applyAlignment="1">
      <alignment horizontal="left" vertical="center" wrapText="1"/>
    </xf>
    <xf numFmtId="49" fontId="5" fillId="27" borderId="12" xfId="41" applyNumberFormat="1" applyFont="1" applyFill="1" applyBorder="1" applyAlignment="1">
      <alignment horizontal="center" vertical="center"/>
    </xf>
    <xf numFmtId="0" fontId="1" fillId="30" borderId="10" xfId="44" applyFont="1" applyFill="1" applyBorder="1" applyAlignment="1">
      <alignment horizontal="left" vertical="center" wrapText="1"/>
    </xf>
    <xf numFmtId="49" fontId="5" fillId="27" borderId="205" xfId="41" applyNumberFormat="1" applyFont="1" applyFill="1" applyBorder="1" applyAlignment="1">
      <alignment horizontal="center" vertical="center"/>
    </xf>
    <xf numFmtId="0" fontId="113" fillId="30" borderId="16" xfId="44" applyFont="1" applyFill="1" applyBorder="1" applyAlignment="1">
      <alignment horizontal="left" vertical="center" wrapText="1"/>
    </xf>
    <xf numFmtId="0" fontId="5" fillId="30" borderId="16" xfId="44" applyFont="1" applyFill="1" applyBorder="1" applyAlignment="1">
      <alignment horizontal="left" vertical="center" wrapText="1"/>
    </xf>
    <xf numFmtId="0" fontId="184" fillId="30" borderId="194" xfId="44" applyFont="1" applyFill="1" applyBorder="1" applyAlignment="1">
      <alignment horizontal="left" vertical="center" wrapText="1"/>
    </xf>
    <xf numFmtId="49" fontId="5" fillId="30" borderId="194" xfId="41" applyNumberFormat="1" applyFont="1" applyFill="1" applyBorder="1" applyAlignment="1">
      <alignment horizontal="center" vertical="center"/>
    </xf>
    <xf numFmtId="0" fontId="184" fillId="30" borderId="11" xfId="44" applyFont="1" applyFill="1" applyBorder="1" applyAlignment="1">
      <alignment horizontal="left" vertical="center" wrapText="1"/>
    </xf>
    <xf numFmtId="49" fontId="5" fillId="30" borderId="11" xfId="41" applyNumberFormat="1" applyFont="1" applyFill="1" applyBorder="1" applyAlignment="1">
      <alignment horizontal="center" vertical="center"/>
    </xf>
    <xf numFmtId="1" fontId="1" fillId="30" borderId="171" xfId="41" applyNumberFormat="1" applyFont="1" applyFill="1" applyBorder="1" applyAlignment="1">
      <alignment horizontal="center" vertical="center"/>
    </xf>
    <xf numFmtId="49" fontId="5" fillId="30" borderId="12" xfId="41" applyNumberFormat="1" applyFont="1" applyFill="1" applyBorder="1" applyAlignment="1">
      <alignment horizontal="center" vertical="center"/>
    </xf>
    <xf numFmtId="1" fontId="1" fillId="30" borderId="274" xfId="41" applyNumberFormat="1" applyFont="1" applyFill="1" applyBorder="1" applyAlignment="1">
      <alignment horizontal="center" vertical="center"/>
    </xf>
    <xf numFmtId="0" fontId="184" fillId="30" borderId="10" xfId="44" applyFont="1" applyFill="1" applyBorder="1" applyAlignment="1">
      <alignment horizontal="left" vertical="center" wrapText="1"/>
    </xf>
    <xf numFmtId="0" fontId="184" fillId="30" borderId="163" xfId="44" applyFont="1" applyFill="1" applyBorder="1" applyAlignment="1">
      <alignment horizontal="left" vertical="center" wrapText="1"/>
    </xf>
    <xf numFmtId="49" fontId="5" fillId="30" borderId="173" xfId="41" applyNumberFormat="1" applyFont="1" applyFill="1" applyBorder="1" applyAlignment="1">
      <alignment horizontal="center" vertical="center"/>
    </xf>
    <xf numFmtId="1" fontId="1" fillId="30" borderId="203" xfId="41" applyNumberFormat="1" applyFont="1" applyFill="1" applyBorder="1" applyAlignment="1">
      <alignment horizontal="center" vertical="center"/>
    </xf>
    <xf numFmtId="49" fontId="5" fillId="30" borderId="151" xfId="41" applyNumberFormat="1" applyFont="1" applyFill="1" applyBorder="1" applyAlignment="1">
      <alignment horizontal="center" vertical="center"/>
    </xf>
    <xf numFmtId="1" fontId="1" fillId="30" borderId="199" xfId="41" applyNumberFormat="1" applyFont="1" applyFill="1" applyBorder="1" applyAlignment="1">
      <alignment horizontal="center" vertical="center"/>
    </xf>
    <xf numFmtId="49" fontId="5" fillId="30" borderId="189" xfId="41" applyNumberFormat="1" applyFont="1" applyFill="1" applyBorder="1" applyAlignment="1">
      <alignment horizontal="center" vertical="center"/>
    </xf>
    <xf numFmtId="0" fontId="184" fillId="30" borderId="271" xfId="44" applyFont="1" applyFill="1" applyBorder="1" applyAlignment="1">
      <alignment horizontal="left" vertical="center" wrapText="1"/>
    </xf>
    <xf numFmtId="1" fontId="1" fillId="30" borderId="270" xfId="41" applyNumberFormat="1" applyFont="1" applyFill="1" applyBorder="1" applyAlignment="1">
      <alignment horizontal="center" vertical="center"/>
    </xf>
    <xf numFmtId="49" fontId="5" fillId="30" borderId="171" xfId="41" applyNumberFormat="1" applyFont="1" applyFill="1" applyBorder="1" applyAlignment="1">
      <alignment horizontal="center" vertical="center"/>
    </xf>
    <xf numFmtId="1" fontId="1" fillId="30" borderId="201" xfId="41" applyNumberFormat="1" applyFont="1" applyFill="1" applyBorder="1" applyAlignment="1">
      <alignment horizontal="center" vertical="center"/>
    </xf>
    <xf numFmtId="0" fontId="184" fillId="30" borderId="13" xfId="44" applyFont="1" applyFill="1" applyBorder="1" applyAlignment="1">
      <alignment horizontal="left" vertical="center" wrapText="1"/>
    </xf>
    <xf numFmtId="49" fontId="5" fillId="30" borderId="13" xfId="41" applyNumberFormat="1" applyFont="1" applyFill="1" applyBorder="1" applyAlignment="1">
      <alignment horizontal="center" vertical="center"/>
    </xf>
    <xf numFmtId="0" fontId="174" fillId="27" borderId="204" xfId="44" applyFont="1" applyFill="1" applyBorder="1" applyAlignment="1">
      <alignment horizontal="center" vertical="center"/>
    </xf>
    <xf numFmtId="1" fontId="1" fillId="27" borderId="215" xfId="44" applyNumberFormat="1" applyFont="1" applyFill="1" applyBorder="1" applyAlignment="1">
      <alignment horizontal="center" vertical="center"/>
    </xf>
    <xf numFmtId="1" fontId="1" fillId="30" borderId="173" xfId="41" applyNumberFormat="1" applyFont="1" applyFill="1" applyBorder="1" applyAlignment="1">
      <alignment horizontal="center" vertical="center"/>
    </xf>
    <xf numFmtId="0" fontId="174" fillId="27" borderId="278" xfId="44" applyFont="1" applyFill="1" applyBorder="1" applyAlignment="1">
      <alignment horizontal="center" vertical="center"/>
    </xf>
    <xf numFmtId="1" fontId="1" fillId="27" borderId="192" xfId="44" applyNumberFormat="1" applyFont="1" applyFill="1" applyBorder="1" applyAlignment="1">
      <alignment horizontal="center" vertical="center"/>
    </xf>
    <xf numFmtId="1" fontId="1" fillId="27" borderId="64" xfId="44" applyNumberFormat="1" applyFont="1" applyFill="1" applyBorder="1" applyAlignment="1">
      <alignment horizontal="center" vertical="center"/>
    </xf>
    <xf numFmtId="0" fontId="1" fillId="30" borderId="176" xfId="44" applyFont="1" applyFill="1" applyBorder="1" applyAlignment="1">
      <alignment horizontal="left" vertical="center" wrapText="1"/>
    </xf>
    <xf numFmtId="1" fontId="1" fillId="27" borderId="214" xfId="44" applyNumberFormat="1" applyFont="1" applyFill="1" applyBorder="1" applyAlignment="1">
      <alignment horizontal="center" vertical="center"/>
    </xf>
    <xf numFmtId="0" fontId="174" fillId="27" borderId="12" xfId="44" applyFont="1" applyFill="1" applyBorder="1" applyAlignment="1">
      <alignment horizontal="center" vertical="center"/>
    </xf>
    <xf numFmtId="0" fontId="174" fillId="27" borderId="205" xfId="44" applyFont="1" applyFill="1" applyBorder="1" applyAlignment="1">
      <alignment horizontal="center" vertical="center"/>
    </xf>
    <xf numFmtId="0" fontId="174" fillId="30" borderId="205" xfId="44" applyFont="1" applyFill="1" applyBorder="1" applyAlignment="1">
      <alignment horizontal="center" vertical="center"/>
    </xf>
    <xf numFmtId="1" fontId="1" fillId="30" borderId="192" xfId="44" applyNumberFormat="1" applyFont="1" applyFill="1" applyBorder="1" applyAlignment="1">
      <alignment horizontal="center" vertical="center"/>
    </xf>
    <xf numFmtId="0" fontId="174" fillId="30" borderId="278" xfId="44" applyFont="1" applyFill="1" applyBorder="1" applyAlignment="1">
      <alignment horizontal="center" vertical="center"/>
    </xf>
    <xf numFmtId="0" fontId="174" fillId="30" borderId="12" xfId="44" applyFont="1" applyFill="1" applyBorder="1" applyAlignment="1">
      <alignment horizontal="center" vertical="center"/>
    </xf>
    <xf numFmtId="1" fontId="1" fillId="30" borderId="211" xfId="41" applyNumberFormat="1" applyFont="1" applyFill="1" applyBorder="1" applyAlignment="1">
      <alignment horizontal="center" vertical="center"/>
    </xf>
    <xf numFmtId="0" fontId="174" fillId="30" borderId="15" xfId="44" applyFont="1" applyFill="1" applyBorder="1" applyAlignment="1">
      <alignment horizontal="center" vertical="center"/>
    </xf>
    <xf numFmtId="1" fontId="1" fillId="30" borderId="26" xfId="44" applyNumberFormat="1" applyFont="1" applyFill="1" applyBorder="1" applyAlignment="1">
      <alignment horizontal="center" vertical="center"/>
    </xf>
    <xf numFmtId="1" fontId="1" fillId="22" borderId="215" xfId="41" applyNumberFormat="1" applyFont="1" applyFill="1" applyBorder="1" applyAlignment="1">
      <alignment horizontal="center" vertical="center"/>
    </xf>
    <xf numFmtId="1" fontId="1" fillId="22" borderId="192" xfId="41" applyNumberFormat="1" applyFont="1" applyFill="1" applyBorder="1" applyAlignment="1">
      <alignment horizontal="center" vertical="center"/>
    </xf>
    <xf numFmtId="0" fontId="5" fillId="30" borderId="12" xfId="44" applyFont="1" applyFill="1" applyBorder="1" applyAlignment="1">
      <alignment horizontal="center" vertical="center"/>
    </xf>
    <xf numFmtId="1" fontId="1" fillId="30" borderId="192" xfId="41" applyNumberFormat="1" applyFont="1" applyFill="1" applyBorder="1" applyAlignment="1">
      <alignment horizontal="center" vertical="center"/>
    </xf>
    <xf numFmtId="0" fontId="5" fillId="30" borderId="205" xfId="44" applyFont="1" applyFill="1" applyBorder="1" applyAlignment="1">
      <alignment horizontal="center" vertical="center"/>
    </xf>
    <xf numFmtId="0" fontId="5" fillId="30" borderId="278" xfId="44" applyFont="1" applyFill="1" applyBorder="1" applyAlignment="1">
      <alignment horizontal="center" vertical="center"/>
    </xf>
    <xf numFmtId="1" fontId="1" fillId="30" borderId="100" xfId="41" applyNumberFormat="1" applyFont="1" applyFill="1" applyBorder="1" applyAlignment="1">
      <alignment horizontal="center" vertical="center"/>
    </xf>
    <xf numFmtId="0" fontId="5" fillId="30" borderId="15" xfId="44" applyFont="1" applyFill="1" applyBorder="1" applyAlignment="1">
      <alignment horizontal="center" vertical="center"/>
    </xf>
    <xf numFmtId="1" fontId="1" fillId="30" borderId="26" xfId="41" applyNumberFormat="1" applyFont="1" applyFill="1" applyBorder="1" applyAlignment="1">
      <alignment horizontal="center" vertical="center"/>
    </xf>
    <xf numFmtId="0" fontId="55" fillId="36" borderId="279" xfId="0" applyFont="1" applyFill="1" applyBorder="1" applyAlignment="1">
      <alignment horizontal="center" vertical="center"/>
    </xf>
    <xf numFmtId="0" fontId="55" fillId="36" borderId="197" xfId="0" applyFont="1" applyFill="1" applyBorder="1" applyAlignment="1">
      <alignment horizontal="left" vertical="center"/>
    </xf>
    <xf numFmtId="0" fontId="55" fillId="36" borderId="275" xfId="0" applyFont="1" applyFill="1" applyBorder="1" applyAlignment="1">
      <alignment horizontal="center" vertical="center"/>
    </xf>
    <xf numFmtId="0" fontId="55" fillId="36" borderId="82" xfId="0" applyFont="1" applyFill="1" applyBorder="1" applyAlignment="1">
      <alignment horizontal="center" vertical="center"/>
    </xf>
    <xf numFmtId="1" fontId="55" fillId="36" borderId="280" xfId="42" applyNumberFormat="1" applyFont="1" applyFill="1" applyBorder="1" applyAlignment="1">
      <alignment horizontal="center" vertical="center"/>
    </xf>
    <xf numFmtId="1" fontId="55" fillId="36" borderId="275" xfId="42" applyNumberFormat="1" applyFont="1" applyFill="1" applyBorder="1" applyAlignment="1">
      <alignment horizontal="center" vertical="center"/>
    </xf>
    <xf numFmtId="165" fontId="55" fillId="36" borderId="62" xfId="42" applyNumberFormat="1" applyFont="1" applyFill="1" applyBorder="1" applyAlignment="1">
      <alignment horizontal="center" vertical="center"/>
    </xf>
    <xf numFmtId="165" fontId="117" fillId="36" borderId="197" xfId="0" applyNumberFormat="1" applyFont="1" applyFill="1" applyBorder="1" applyAlignment="1">
      <alignment horizontal="center" vertical="center"/>
    </xf>
    <xf numFmtId="0" fontId="55" fillId="36" borderId="161" xfId="0" applyFont="1" applyFill="1" applyBorder="1" applyAlignment="1">
      <alignment horizontal="center" vertical="center"/>
    </xf>
    <xf numFmtId="0" fontId="55" fillId="36" borderId="211" xfId="0" applyFont="1" applyFill="1" applyBorder="1" applyAlignment="1">
      <alignment horizontal="center" vertical="center"/>
    </xf>
    <xf numFmtId="0" fontId="55" fillId="36" borderId="281" xfId="0" applyFont="1" applyFill="1" applyBorder="1" applyAlignment="1">
      <alignment horizontal="center" vertical="center"/>
    </xf>
    <xf numFmtId="1" fontId="55" fillId="36" borderId="189" xfId="42" applyNumberFormat="1" applyFont="1" applyFill="1" applyBorder="1" applyAlignment="1">
      <alignment horizontal="center" vertical="center"/>
    </xf>
    <xf numFmtId="1" fontId="55" fillId="36" borderId="271" xfId="42" applyNumberFormat="1" applyFont="1" applyFill="1" applyBorder="1" applyAlignment="1">
      <alignment horizontal="center" vertical="center"/>
    </xf>
    <xf numFmtId="1" fontId="118" fillId="36" borderId="271" xfId="42" applyNumberFormat="1" applyFont="1" applyFill="1" applyBorder="1" applyAlignment="1">
      <alignment horizontal="center" vertical="center"/>
    </xf>
    <xf numFmtId="1" fontId="55" fillId="36" borderId="188" xfId="42" applyNumberFormat="1" applyFont="1" applyFill="1" applyBorder="1" applyAlignment="1">
      <alignment horizontal="center" vertical="center"/>
    </xf>
    <xf numFmtId="165" fontId="117" fillId="36" borderId="187" xfId="0" applyNumberFormat="1" applyFont="1" applyFill="1" applyBorder="1" applyAlignment="1">
      <alignment horizontal="center" vertical="center"/>
    </xf>
    <xf numFmtId="1" fontId="55" fillId="38" borderId="173" xfId="42" applyNumberFormat="1" applyFont="1" applyFill="1" applyBorder="1" applyAlignment="1">
      <alignment horizontal="center" vertical="center"/>
    </xf>
    <xf numFmtId="165" fontId="55" fillId="38" borderId="169" xfId="42" applyNumberFormat="1" applyFont="1" applyFill="1" applyBorder="1" applyAlignment="1">
      <alignment horizontal="center" vertical="center"/>
    </xf>
    <xf numFmtId="1" fontId="183" fillId="22" borderId="103" xfId="42" applyNumberFormat="1" applyFont="1" applyFill="1" applyBorder="1" applyAlignment="1">
      <alignment horizontal="center" vertical="center"/>
    </xf>
    <xf numFmtId="1" fontId="55" fillId="18" borderId="62" xfId="42" applyNumberFormat="1" applyFont="1" applyFill="1" applyBorder="1" applyAlignment="1">
      <alignment horizontal="center" vertical="center"/>
    </xf>
    <xf numFmtId="0" fontId="149" fillId="36" borderId="279" xfId="0" applyFont="1" applyFill="1" applyBorder="1" applyAlignment="1">
      <alignment horizontal="center" vertical="center"/>
    </xf>
    <xf numFmtId="0" fontId="149" fillId="36" borderId="275" xfId="0" applyFont="1" applyFill="1" applyBorder="1" applyAlignment="1">
      <alignment horizontal="center" vertical="center"/>
    </xf>
    <xf numFmtId="0" fontId="149" fillId="36" borderId="82" xfId="0" applyFont="1" applyFill="1" applyBorder="1" applyAlignment="1">
      <alignment horizontal="center" vertical="center"/>
    </xf>
    <xf numFmtId="1" fontId="149" fillId="36" borderId="275" xfId="42" applyNumberFormat="1" applyFont="1" applyFill="1" applyBorder="1" applyAlignment="1">
      <alignment horizontal="center" vertical="center"/>
    </xf>
    <xf numFmtId="165" fontId="149" fillId="36" borderId="282" xfId="42" applyNumberFormat="1" applyFont="1" applyFill="1" applyBorder="1" applyAlignment="1">
      <alignment horizontal="center" vertical="center"/>
    </xf>
    <xf numFmtId="165" fontId="149" fillId="36" borderId="197" xfId="0" applyNumberFormat="1" applyFont="1" applyFill="1" applyBorder="1" applyAlignment="1">
      <alignment horizontal="center" vertical="center"/>
    </xf>
    <xf numFmtId="0" fontId="149" fillId="36" borderId="161" xfId="0" applyFont="1" applyFill="1" applyBorder="1" applyAlignment="1">
      <alignment horizontal="center" vertical="center"/>
    </xf>
    <xf numFmtId="0" fontId="149" fillId="36" borderId="187" xfId="0" applyFont="1" applyFill="1" applyBorder="1" applyAlignment="1">
      <alignment vertical="center"/>
    </xf>
    <xf numFmtId="0" fontId="149" fillId="36" borderId="211" xfId="0" applyFont="1" applyFill="1" applyBorder="1" applyAlignment="1">
      <alignment horizontal="center" vertical="center"/>
    </xf>
    <xf numFmtId="0" fontId="149" fillId="36" borderId="281" xfId="0" applyFont="1" applyFill="1" applyBorder="1" applyAlignment="1">
      <alignment horizontal="center" vertical="center"/>
    </xf>
    <xf numFmtId="1" fontId="149" fillId="36" borderId="189" xfId="42" applyNumberFormat="1" applyFont="1" applyFill="1" applyBorder="1" applyAlignment="1">
      <alignment horizontal="center" vertical="center"/>
    </xf>
    <xf numFmtId="1" fontId="149" fillId="36" borderId="271" xfId="42" applyNumberFormat="1" applyFont="1" applyFill="1" applyBorder="1" applyAlignment="1">
      <alignment horizontal="center" vertical="center"/>
    </xf>
    <xf numFmtId="1" fontId="149" fillId="36" borderId="188" xfId="42" applyNumberFormat="1" applyFont="1" applyFill="1" applyBorder="1" applyAlignment="1">
      <alignment horizontal="center" vertical="center"/>
    </xf>
    <xf numFmtId="1" fontId="149" fillId="36" borderId="211" xfId="42" applyNumberFormat="1" applyFont="1" applyFill="1" applyBorder="1" applyAlignment="1">
      <alignment horizontal="center" vertical="center"/>
    </xf>
    <xf numFmtId="1" fontId="182" fillId="22" borderId="103" xfId="42" applyNumberFormat="1" applyFont="1" applyFill="1" applyBorder="1" applyAlignment="1">
      <alignment horizontal="center" vertical="center"/>
    </xf>
    <xf numFmtId="1" fontId="149" fillId="18" borderId="72" xfId="42" applyNumberFormat="1" applyFont="1" applyFill="1" applyBorder="1" applyAlignment="1">
      <alignment horizontal="center" vertical="center"/>
    </xf>
    <xf numFmtId="165" fontId="142" fillId="44" borderId="15" xfId="41" applyNumberFormat="1" applyFont="1" applyFill="1" applyBorder="1" applyAlignment="1">
      <alignment horizontal="center" vertical="center"/>
    </xf>
    <xf numFmtId="165" fontId="148" fillId="44" borderId="15" xfId="41" applyNumberFormat="1" applyFont="1" applyFill="1" applyBorder="1" applyAlignment="1">
      <alignment horizontal="center" vertical="center"/>
    </xf>
    <xf numFmtId="1" fontId="55" fillId="18" borderId="13" xfId="42" applyNumberFormat="1" applyFont="1" applyFill="1" applyBorder="1" applyAlignment="1">
      <alignment horizontal="center" vertical="center"/>
    </xf>
    <xf numFmtId="1" fontId="55" fillId="18" borderId="72" xfId="42" applyNumberFormat="1" applyFont="1" applyFill="1" applyBorder="1" applyAlignment="1">
      <alignment horizontal="center" vertical="center"/>
    </xf>
    <xf numFmtId="1" fontId="185" fillId="18" borderId="64" xfId="42" applyNumberFormat="1" applyFont="1" applyFill="1" applyBorder="1" applyAlignment="1">
      <alignment horizontal="center" vertical="center"/>
    </xf>
    <xf numFmtId="1" fontId="149" fillId="18" borderId="169" xfId="42" applyNumberFormat="1" applyFont="1" applyFill="1" applyBorder="1" applyAlignment="1">
      <alignment horizontal="center" vertical="center"/>
    </xf>
    <xf numFmtId="0" fontId="149" fillId="38" borderId="161" xfId="0" applyFont="1" applyFill="1" applyBorder="1" applyAlignment="1">
      <alignment horizontal="center" vertical="center"/>
    </xf>
    <xf numFmtId="0" fontId="164" fillId="36" borderId="0" xfId="0" applyFont="1" applyFill="1" applyAlignment="1">
      <alignment vertical="center"/>
    </xf>
    <xf numFmtId="0" fontId="5" fillId="30" borderId="0" xfId="44" applyFont="1" applyFill="1" applyBorder="1" applyAlignment="1">
      <alignment vertical="center"/>
    </xf>
    <xf numFmtId="0" fontId="5" fillId="30" borderId="0" xfId="41" applyFont="1" applyFill="1" applyBorder="1" applyAlignment="1">
      <alignment horizontal="center" vertical="center" wrapText="1"/>
    </xf>
    <xf numFmtId="0" fontId="5" fillId="30" borderId="0" xfId="44" applyFont="1" applyFill="1" applyBorder="1" applyAlignment="1">
      <alignment horizontal="center" vertical="center"/>
    </xf>
    <xf numFmtId="0" fontId="5" fillId="30" borderId="0" xfId="41" applyFont="1" applyFill="1" applyBorder="1" applyAlignment="1">
      <alignment horizontal="center" vertical="center"/>
    </xf>
    <xf numFmtId="1" fontId="5" fillId="30" borderId="0" xfId="44" applyNumberFormat="1" applyFont="1" applyFill="1" applyBorder="1" applyAlignment="1">
      <alignment horizontal="center" vertical="center"/>
    </xf>
    <xf numFmtId="1" fontId="5" fillId="30" borderId="0" xfId="41" applyNumberFormat="1" applyFont="1" applyFill="1" applyBorder="1" applyAlignment="1">
      <alignment horizontal="center" vertical="center"/>
    </xf>
    <xf numFmtId="165" fontId="5" fillId="30" borderId="0" xfId="41" applyNumberFormat="1" applyFont="1" applyFill="1" applyBorder="1" applyAlignment="1">
      <alignment horizontal="center" vertical="center"/>
    </xf>
    <xf numFmtId="0" fontId="1" fillId="30" borderId="0" xfId="44" applyFont="1" applyFill="1" applyAlignment="1">
      <alignment horizontal="center" vertical="center" wrapText="1"/>
    </xf>
    <xf numFmtId="49" fontId="5" fillId="30" borderId="1" xfId="41" applyNumberFormat="1" applyFont="1" applyFill="1" applyBorder="1" applyAlignment="1">
      <alignment horizontal="center" vertical="center"/>
    </xf>
    <xf numFmtId="0" fontId="1" fillId="30" borderId="1" xfId="44" applyFont="1" applyFill="1" applyBorder="1" applyAlignment="1">
      <alignment horizontal="center" vertical="center"/>
    </xf>
    <xf numFmtId="0" fontId="170" fillId="30" borderId="0" xfId="44" applyFont="1" applyFill="1" applyBorder="1" applyAlignment="1">
      <alignment horizontal="left" vertical="center" wrapText="1"/>
    </xf>
    <xf numFmtId="49" fontId="1" fillId="30" borderId="0" xfId="41" applyNumberFormat="1" applyFont="1" applyFill="1" applyBorder="1" applyAlignment="1">
      <alignment horizontal="center" vertical="center"/>
    </xf>
    <xf numFmtId="0" fontId="5" fillId="30" borderId="1" xfId="41" applyFont="1" applyFill="1" applyBorder="1" applyAlignment="1">
      <alignment horizontal="center" vertical="center" wrapText="1"/>
    </xf>
    <xf numFmtId="0" fontId="5" fillId="30" borderId="1" xfId="44" applyFont="1" applyFill="1" applyBorder="1" applyAlignment="1">
      <alignment horizontal="center" vertical="center"/>
    </xf>
    <xf numFmtId="1" fontId="5" fillId="30" borderId="1" xfId="44" applyNumberFormat="1" applyFont="1" applyFill="1" applyBorder="1" applyAlignment="1">
      <alignment horizontal="center" vertical="center"/>
    </xf>
    <xf numFmtId="165" fontId="5" fillId="30" borderId="1" xfId="41" applyNumberFormat="1" applyFont="1" applyFill="1" applyBorder="1" applyAlignment="1">
      <alignment horizontal="center" vertical="center"/>
    </xf>
    <xf numFmtId="0" fontId="5" fillId="30" borderId="1" xfId="41" applyFont="1" applyFill="1" applyBorder="1" applyAlignment="1">
      <alignment horizontal="center" vertical="center"/>
    </xf>
    <xf numFmtId="0" fontId="1" fillId="40" borderId="1" xfId="41" applyFont="1" applyFill="1" applyBorder="1" applyAlignment="1">
      <alignment horizontal="center" vertical="center" wrapText="1"/>
    </xf>
    <xf numFmtId="1" fontId="1" fillId="40" borderId="1" xfId="41" applyNumberFormat="1" applyFont="1" applyFill="1" applyBorder="1" applyAlignment="1">
      <alignment horizontal="center" vertical="center"/>
    </xf>
    <xf numFmtId="0" fontId="1" fillId="40" borderId="1" xfId="41" applyFont="1" applyFill="1" applyBorder="1" applyAlignment="1">
      <alignment horizontal="center" vertical="center"/>
    </xf>
    <xf numFmtId="1" fontId="1" fillId="40" borderId="1" xfId="44" applyNumberFormat="1" applyFont="1" applyFill="1" applyBorder="1" applyAlignment="1">
      <alignment horizontal="center" vertical="center"/>
    </xf>
    <xf numFmtId="166" fontId="8" fillId="30" borderId="0" xfId="45" applyNumberFormat="1" applyFont="1" applyFill="1" applyAlignment="1">
      <alignment horizontal="center" vertical="center"/>
    </xf>
    <xf numFmtId="166" fontId="5" fillId="30" borderId="0" xfId="45" applyNumberFormat="1" applyFont="1" applyFill="1" applyAlignment="1">
      <alignment horizontal="center" vertical="center"/>
    </xf>
    <xf numFmtId="166" fontId="172" fillId="30" borderId="0" xfId="45" applyNumberFormat="1" applyFont="1" applyFill="1" applyAlignment="1">
      <alignment vertical="center"/>
    </xf>
    <xf numFmtId="166" fontId="5" fillId="30" borderId="0" xfId="45" applyNumberFormat="1" applyFont="1" applyFill="1" applyAlignment="1">
      <alignment vertical="center"/>
    </xf>
    <xf numFmtId="166" fontId="174" fillId="30" borderId="0" xfId="45" applyNumberFormat="1" applyFont="1" applyFill="1" applyAlignment="1">
      <alignment horizontal="center" vertical="center"/>
    </xf>
    <xf numFmtId="0" fontId="1" fillId="30" borderId="0" xfId="44" applyFont="1" applyFill="1" applyAlignment="1">
      <alignment horizontal="left" vertical="center" wrapText="1"/>
    </xf>
    <xf numFmtId="0" fontId="1" fillId="30" borderId="1" xfId="44" applyFont="1" applyFill="1" applyBorder="1" applyAlignment="1">
      <alignment horizontal="left" vertical="center" wrapText="1"/>
    </xf>
    <xf numFmtId="0" fontId="177" fillId="30" borderId="0" xfId="44" applyFont="1" applyFill="1" applyAlignment="1">
      <alignment horizontal="left" vertical="center"/>
    </xf>
    <xf numFmtId="0" fontId="174" fillId="30" borderId="0" xfId="41" applyFont="1" applyFill="1" applyAlignment="1">
      <alignment vertical="center"/>
    </xf>
    <xf numFmtId="1" fontId="138" fillId="30" borderId="0" xfId="44" applyNumberFormat="1" applyFont="1" applyFill="1" applyAlignment="1">
      <alignment horizontal="center" vertical="center"/>
    </xf>
    <xf numFmtId="0" fontId="187" fillId="30" borderId="0" xfId="44" applyFont="1" applyFill="1" applyAlignment="1">
      <alignment horizontal="left" vertical="center"/>
    </xf>
    <xf numFmtId="0" fontId="5" fillId="30" borderId="0" xfId="41" applyFont="1" applyFill="1" applyAlignment="1">
      <alignment vertical="center"/>
    </xf>
    <xf numFmtId="0" fontId="188" fillId="30" borderId="0" xfId="44" applyFont="1" applyFill="1" applyAlignment="1">
      <alignment vertical="center"/>
    </xf>
    <xf numFmtId="166" fontId="188" fillId="30" borderId="0" xfId="45" applyNumberFormat="1" applyFont="1" applyFill="1" applyAlignment="1">
      <alignment vertical="center"/>
    </xf>
    <xf numFmtId="0" fontId="1" fillId="30" borderId="1" xfId="44" applyFont="1" applyFill="1" applyBorder="1" applyAlignment="1">
      <alignment horizontal="center" vertical="center" wrapText="1"/>
    </xf>
    <xf numFmtId="0" fontId="1" fillId="30" borderId="22" xfId="44" applyFont="1" applyFill="1" applyBorder="1" applyAlignment="1">
      <alignment horizontal="center" vertical="center" wrapText="1"/>
    </xf>
    <xf numFmtId="0" fontId="5" fillId="30" borderId="1" xfId="44" applyFont="1" applyFill="1" applyBorder="1" applyAlignment="1">
      <alignment vertical="center" wrapText="1"/>
    </xf>
    <xf numFmtId="0" fontId="113" fillId="30" borderId="1" xfId="44" applyFont="1" applyFill="1" applyBorder="1" applyAlignment="1">
      <alignment vertical="center" wrapText="1"/>
    </xf>
    <xf numFmtId="0" fontId="113" fillId="30" borderId="16" xfId="44" applyFont="1" applyFill="1" applyBorder="1" applyAlignment="1">
      <alignment vertical="center" wrapText="1"/>
    </xf>
    <xf numFmtId="0" fontId="189" fillId="30" borderId="0" xfId="44" applyFont="1" applyFill="1" applyAlignment="1">
      <alignment horizontal="center" vertical="center"/>
    </xf>
    <xf numFmtId="0" fontId="31" fillId="30" borderId="0" xfId="44" applyFont="1" applyFill="1" applyAlignment="1">
      <alignment vertical="center"/>
    </xf>
    <xf numFmtId="0" fontId="184" fillId="30" borderId="1" xfId="44" applyFont="1" applyFill="1" applyBorder="1" applyAlignment="1">
      <alignment horizontal="left" vertical="center" wrapText="1"/>
    </xf>
    <xf numFmtId="1" fontId="1" fillId="30" borderId="1" xfId="41" applyNumberFormat="1" applyFont="1" applyFill="1" applyBorder="1" applyAlignment="1">
      <alignment horizontal="center" vertical="center"/>
    </xf>
    <xf numFmtId="49" fontId="5" fillId="27" borderId="1" xfId="41" applyNumberFormat="1" applyFont="1" applyFill="1" applyBorder="1" applyAlignment="1">
      <alignment horizontal="center" vertical="center"/>
    </xf>
    <xf numFmtId="0" fontId="162" fillId="27" borderId="1" xfId="44" applyFont="1" applyFill="1" applyBorder="1" applyAlignment="1">
      <alignment horizontal="left" vertical="center" wrapText="1"/>
    </xf>
    <xf numFmtId="0" fontId="1" fillId="27" borderId="1" xfId="44" applyFont="1" applyFill="1" applyBorder="1" applyAlignment="1">
      <alignment horizontal="center" vertical="center"/>
    </xf>
    <xf numFmtId="0" fontId="162" fillId="27" borderId="1" xfId="44" applyFont="1" applyFill="1" applyBorder="1" applyAlignment="1">
      <alignment vertical="center"/>
    </xf>
    <xf numFmtId="0" fontId="162" fillId="30" borderId="1" xfId="44" applyFont="1" applyFill="1" applyBorder="1" applyAlignment="1">
      <alignment vertical="center"/>
    </xf>
    <xf numFmtId="0" fontId="174" fillId="27" borderId="1" xfId="44" applyFont="1" applyFill="1" applyBorder="1" applyAlignment="1">
      <alignment horizontal="center" vertical="center"/>
    </xf>
    <xf numFmtId="1" fontId="1" fillId="27" borderId="1" xfId="44" applyNumberFormat="1" applyFont="1" applyFill="1" applyBorder="1" applyAlignment="1">
      <alignment horizontal="center" vertical="center"/>
    </xf>
    <xf numFmtId="0" fontId="5" fillId="22" borderId="1" xfId="44" applyFont="1" applyFill="1" applyBorder="1" applyAlignment="1">
      <alignment horizontal="center" vertical="center"/>
    </xf>
    <xf numFmtId="49" fontId="162" fillId="22" borderId="1" xfId="44" applyNumberFormat="1" applyFont="1" applyFill="1" applyBorder="1" applyAlignment="1">
      <alignment horizontal="left" vertical="center" wrapText="1"/>
    </xf>
    <xf numFmtId="1" fontId="1" fillId="22" borderId="1" xfId="41" applyNumberFormat="1" applyFont="1" applyFill="1" applyBorder="1" applyAlignment="1">
      <alignment horizontal="center" vertical="center"/>
    </xf>
    <xf numFmtId="49" fontId="162" fillId="30" borderId="1" xfId="44" applyNumberFormat="1" applyFont="1" applyFill="1" applyBorder="1" applyAlignment="1">
      <alignment horizontal="left" vertical="center" wrapText="1"/>
    </xf>
    <xf numFmtId="0" fontId="174" fillId="30" borderId="1" xfId="44" applyFont="1" applyFill="1" applyBorder="1" applyAlignment="1">
      <alignment horizontal="center" vertical="center"/>
    </xf>
    <xf numFmtId="1" fontId="1" fillId="30" borderId="1" xfId="44" applyNumberFormat="1" applyFont="1" applyFill="1" applyBorder="1" applyAlignment="1">
      <alignment horizontal="center" vertical="center"/>
    </xf>
    <xf numFmtId="0" fontId="171" fillId="27" borderId="1" xfId="44" applyFont="1" applyFill="1" applyBorder="1" applyAlignment="1">
      <alignment horizontal="left" vertical="center" wrapText="1"/>
    </xf>
    <xf numFmtId="0" fontId="171" fillId="27" borderId="1" xfId="44" applyFont="1" applyFill="1" applyBorder="1" applyAlignment="1">
      <alignment vertical="center"/>
    </xf>
    <xf numFmtId="0" fontId="171" fillId="30" borderId="1" xfId="44" applyFont="1" applyFill="1" applyBorder="1" applyAlignment="1">
      <alignment vertical="center"/>
    </xf>
    <xf numFmtId="49" fontId="171" fillId="22" borderId="1" xfId="44" applyNumberFormat="1" applyFont="1" applyFill="1" applyBorder="1" applyAlignment="1">
      <alignment horizontal="left" vertical="center" wrapText="1"/>
    </xf>
    <xf numFmtId="49" fontId="171" fillId="30" borderId="1" xfId="44" applyNumberFormat="1" applyFont="1" applyFill="1" applyBorder="1" applyAlignment="1">
      <alignment horizontal="left" vertical="center" wrapText="1"/>
    </xf>
    <xf numFmtId="0" fontId="162" fillId="27" borderId="13" xfId="44" applyFont="1" applyFill="1" applyBorder="1" applyAlignment="1">
      <alignment horizontal="left" vertical="center" wrapText="1"/>
    </xf>
    <xf numFmtId="0" fontId="171" fillId="27" borderId="176" xfId="44" applyFont="1" applyFill="1" applyBorder="1" applyAlignment="1">
      <alignment horizontal="left" vertical="center" wrapText="1"/>
    </xf>
    <xf numFmtId="0" fontId="171" fillId="27" borderId="10" xfId="44" applyFont="1" applyFill="1" applyBorder="1" applyAlignment="1">
      <alignment horizontal="left" vertical="center" wrapText="1"/>
    </xf>
    <xf numFmtId="0" fontId="162" fillId="27" borderId="176" xfId="44" applyFont="1" applyFill="1" applyBorder="1" applyAlignment="1">
      <alignment horizontal="left" vertical="center" wrapText="1"/>
    </xf>
    <xf numFmtId="0" fontId="162" fillId="27" borderId="72" xfId="44" applyFont="1" applyFill="1" applyBorder="1" applyAlignment="1">
      <alignment horizontal="left" vertical="center" wrapText="1"/>
    </xf>
    <xf numFmtId="0" fontId="171" fillId="27" borderId="72" xfId="44" applyFont="1" applyFill="1" applyBorder="1" applyAlignment="1">
      <alignment horizontal="left" vertical="center" wrapText="1"/>
    </xf>
    <xf numFmtId="0" fontId="162" fillId="27" borderId="10" xfId="44" applyFont="1" applyFill="1" applyBorder="1" applyAlignment="1">
      <alignment horizontal="left" vertical="center" wrapText="1"/>
    </xf>
    <xf numFmtId="0" fontId="162" fillId="30" borderId="10" xfId="44" applyFont="1" applyFill="1" applyBorder="1" applyAlignment="1">
      <alignment horizontal="left" vertical="center" wrapText="1"/>
    </xf>
    <xf numFmtId="0" fontId="171" fillId="30" borderId="10" xfId="44" applyFont="1" applyFill="1" applyBorder="1" applyAlignment="1">
      <alignment horizontal="left" vertical="center" wrapText="1"/>
    </xf>
    <xf numFmtId="0" fontId="171" fillId="30" borderId="271" xfId="44" applyFont="1" applyFill="1" applyBorder="1" applyAlignment="1">
      <alignment horizontal="left" vertical="center" wrapText="1"/>
    </xf>
    <xf numFmtId="0" fontId="171" fillId="27" borderId="13" xfId="44" applyFont="1" applyFill="1" applyBorder="1" applyAlignment="1">
      <alignment horizontal="left" vertical="center" wrapText="1"/>
    </xf>
    <xf numFmtId="0" fontId="162" fillId="27" borderId="194" xfId="44" applyFont="1" applyFill="1" applyBorder="1" applyAlignment="1">
      <alignment horizontal="left" vertical="center" wrapText="1"/>
    </xf>
    <xf numFmtId="0" fontId="171" fillId="27" borderId="194" xfId="44" applyFont="1" applyFill="1" applyBorder="1" applyAlignment="1">
      <alignment horizontal="left" vertical="center" wrapText="1"/>
    </xf>
    <xf numFmtId="0" fontId="171" fillId="30" borderId="194" xfId="44" applyFont="1" applyFill="1" applyBorder="1" applyAlignment="1">
      <alignment horizontal="left" vertical="center" wrapText="1"/>
    </xf>
    <xf numFmtId="0" fontId="162" fillId="30" borderId="194" xfId="44" applyFont="1" applyFill="1" applyBorder="1" applyAlignment="1">
      <alignment horizontal="left" vertical="center" wrapText="1"/>
    </xf>
    <xf numFmtId="0" fontId="162" fillId="30" borderId="271" xfId="44" applyFont="1" applyFill="1" applyBorder="1" applyAlignment="1">
      <alignment horizontal="left" vertical="center" wrapText="1"/>
    </xf>
    <xf numFmtId="0" fontId="162" fillId="22" borderId="10" xfId="44" applyFont="1" applyFill="1" applyBorder="1" applyAlignment="1">
      <alignment horizontal="left" vertical="center" wrapText="1"/>
    </xf>
    <xf numFmtId="0" fontId="171" fillId="22" borderId="176" xfId="44" applyFont="1" applyFill="1" applyBorder="1" applyAlignment="1">
      <alignment horizontal="left" vertical="center" wrapText="1"/>
    </xf>
    <xf numFmtId="0" fontId="162" fillId="22" borderId="194" xfId="44" applyFont="1" applyFill="1" applyBorder="1" applyAlignment="1">
      <alignment horizontal="left" vertical="center" wrapText="1"/>
    </xf>
    <xf numFmtId="0" fontId="171" fillId="30" borderId="176" xfId="44" applyFont="1" applyFill="1" applyBorder="1" applyAlignment="1">
      <alignment horizontal="left" vertical="center" wrapText="1"/>
    </xf>
    <xf numFmtId="0" fontId="162" fillId="30" borderId="11" xfId="44" applyFont="1" applyFill="1" applyBorder="1" applyAlignment="1">
      <alignment horizontal="left" vertical="center" wrapText="1"/>
    </xf>
    <xf numFmtId="0" fontId="135" fillId="30" borderId="0" xfId="0" applyFont="1" applyFill="1"/>
    <xf numFmtId="0" fontId="136" fillId="30" borderId="0" xfId="0" applyFont="1" applyFill="1" applyAlignment="1">
      <alignment horizontal="center"/>
    </xf>
    <xf numFmtId="0" fontId="135" fillId="30" borderId="0" xfId="0" applyFont="1" applyFill="1" applyAlignment="1">
      <alignment horizontal="center"/>
    </xf>
    <xf numFmtId="0" fontId="125" fillId="30" borderId="0" xfId="0" applyFont="1" applyFill="1"/>
    <xf numFmtId="0" fontId="125" fillId="30" borderId="0" xfId="0" applyFont="1" applyFill="1" applyAlignment="1">
      <alignment vertical="top"/>
    </xf>
    <xf numFmtId="0" fontId="125" fillId="30" borderId="0" xfId="0" applyFont="1" applyFill="1" applyAlignment="1">
      <alignment horizontal="right"/>
    </xf>
    <xf numFmtId="0" fontId="125" fillId="30" borderId="0" xfId="0" applyFont="1" applyFill="1" applyAlignment="1"/>
    <xf numFmtId="0" fontId="125" fillId="30" borderId="0" xfId="0" quotePrefix="1" applyFont="1" applyFill="1"/>
    <xf numFmtId="1" fontId="55" fillId="38" borderId="189" xfId="42" applyNumberFormat="1" applyFont="1" applyFill="1" applyBorder="1" applyAlignment="1">
      <alignment horizontal="center" vertical="center"/>
    </xf>
    <xf numFmtId="1" fontId="55" fillId="38" borderId="271" xfId="42" applyNumberFormat="1" applyFont="1" applyFill="1" applyBorder="1" applyAlignment="1">
      <alignment horizontal="center" vertical="center"/>
    </xf>
    <xf numFmtId="1" fontId="55" fillId="38" borderId="188" xfId="42" applyNumberFormat="1" applyFont="1" applyFill="1" applyBorder="1" applyAlignment="1">
      <alignment horizontal="center" vertical="center"/>
    </xf>
    <xf numFmtId="1" fontId="149" fillId="18" borderId="14" xfId="42" applyNumberFormat="1" applyFont="1" applyFill="1" applyBorder="1" applyAlignment="1">
      <alignment horizontal="center" vertical="center"/>
    </xf>
    <xf numFmtId="0" fontId="149" fillId="38" borderId="187" xfId="0" applyFont="1" applyFill="1" applyBorder="1" applyAlignment="1">
      <alignment vertical="center"/>
    </xf>
    <xf numFmtId="0" fontId="149" fillId="38" borderId="211" xfId="0" applyFont="1" applyFill="1" applyBorder="1" applyAlignment="1">
      <alignment horizontal="center" vertical="center"/>
    </xf>
    <xf numFmtId="0" fontId="149" fillId="38" borderId="281" xfId="0" applyFont="1" applyFill="1" applyBorder="1" applyAlignment="1">
      <alignment horizontal="center" vertical="center"/>
    </xf>
    <xf numFmtId="1" fontId="149" fillId="38" borderId="189" xfId="42" applyNumberFormat="1" applyFont="1" applyFill="1" applyBorder="1" applyAlignment="1">
      <alignment horizontal="center" vertical="center"/>
    </xf>
    <xf numFmtId="1" fontId="149" fillId="38" borderId="271" xfId="42" applyNumberFormat="1" applyFont="1" applyFill="1" applyBorder="1" applyAlignment="1">
      <alignment horizontal="center" vertical="center"/>
    </xf>
    <xf numFmtId="1" fontId="149" fillId="38" borderId="188" xfId="42" applyNumberFormat="1" applyFont="1" applyFill="1" applyBorder="1" applyAlignment="1">
      <alignment horizontal="center" vertical="center"/>
    </xf>
    <xf numFmtId="1" fontId="149" fillId="38" borderId="211" xfId="42" applyNumberFormat="1" applyFont="1" applyFill="1" applyBorder="1" applyAlignment="1">
      <alignment horizontal="center" vertical="center"/>
    </xf>
    <xf numFmtId="1" fontId="55" fillId="18" borderId="14" xfId="42" applyNumberFormat="1" applyFont="1" applyFill="1" applyBorder="1" applyAlignment="1">
      <alignment horizontal="center" vertical="center"/>
    </xf>
    <xf numFmtId="0" fontId="155" fillId="26" borderId="153" xfId="0" applyFont="1" applyFill="1" applyBorder="1" applyAlignment="1">
      <alignment horizontal="center" vertical="center"/>
    </xf>
    <xf numFmtId="0" fontId="181" fillId="26" borderId="187" xfId="0" applyFont="1" applyFill="1" applyBorder="1" applyAlignment="1">
      <alignment vertical="center"/>
    </xf>
    <xf numFmtId="165" fontId="155" fillId="26" borderId="11" xfId="41" applyNumberFormat="1" applyFont="1" applyFill="1" applyBorder="1" applyAlignment="1">
      <alignment horizontal="center" vertical="center"/>
    </xf>
    <xf numFmtId="0" fontId="55" fillId="38" borderId="202" xfId="0" applyFont="1" applyFill="1" applyBorder="1" applyAlignment="1">
      <alignment horizontal="center" vertical="center"/>
    </xf>
    <xf numFmtId="0" fontId="55" fillId="38" borderId="200" xfId="0" applyFont="1" applyFill="1" applyBorder="1" applyAlignment="1">
      <alignment vertical="center"/>
    </xf>
    <xf numFmtId="0" fontId="55" fillId="38" borderId="211" xfId="0" applyFont="1" applyFill="1" applyBorder="1" applyAlignment="1">
      <alignment horizontal="center" vertical="center"/>
    </xf>
    <xf numFmtId="0" fontId="55" fillId="38" borderId="281" xfId="0" applyFont="1" applyFill="1" applyBorder="1" applyAlignment="1">
      <alignment horizontal="center" vertical="center"/>
    </xf>
    <xf numFmtId="165" fontId="117" fillId="38" borderId="187" xfId="0" applyNumberFormat="1" applyFont="1" applyFill="1" applyBorder="1" applyAlignment="1">
      <alignment horizontal="center" vertical="center"/>
    </xf>
    <xf numFmtId="0" fontId="181" fillId="33" borderId="152" xfId="0" applyFont="1" applyFill="1" applyBorder="1" applyAlignment="1">
      <alignment horizontal="left" vertical="center"/>
    </xf>
    <xf numFmtId="0" fontId="190" fillId="33" borderId="152" xfId="0" applyFont="1" applyFill="1" applyBorder="1" applyAlignment="1">
      <alignment horizontal="left" vertical="center"/>
    </xf>
    <xf numFmtId="0" fontId="190" fillId="32" borderId="152" xfId="0" applyFont="1" applyFill="1" applyBorder="1" applyAlignment="1">
      <alignment vertical="center"/>
    </xf>
    <xf numFmtId="0" fontId="134" fillId="30" borderId="0" xfId="0" applyFont="1" applyFill="1" applyAlignment="1">
      <alignment horizontal="left"/>
    </xf>
    <xf numFmtId="165" fontId="155" fillId="19" borderId="151" xfId="41" applyNumberFormat="1" applyFont="1" applyFill="1" applyBorder="1" applyAlignment="1">
      <alignment horizontal="center" vertical="center"/>
    </xf>
    <xf numFmtId="165" fontId="155" fillId="26" borderId="151" xfId="41" applyNumberFormat="1" applyFont="1" applyFill="1" applyBorder="1" applyAlignment="1">
      <alignment horizontal="center" vertical="center"/>
    </xf>
    <xf numFmtId="165" fontId="155" fillId="44" borderId="151" xfId="41" applyNumberFormat="1" applyFont="1" applyFill="1" applyBorder="1" applyAlignment="1">
      <alignment horizontal="center" vertical="center"/>
    </xf>
    <xf numFmtId="165" fontId="155" fillId="44" borderId="171" xfId="41" applyNumberFormat="1" applyFont="1" applyFill="1" applyBorder="1" applyAlignment="1">
      <alignment horizontal="center" vertical="center"/>
    </xf>
    <xf numFmtId="165" fontId="152" fillId="19" borderId="172" xfId="0" applyNumberFormat="1" applyFont="1" applyFill="1" applyBorder="1" applyAlignment="1">
      <alignment horizontal="center" vertical="center"/>
    </xf>
    <xf numFmtId="165" fontId="152" fillId="26" borderId="172" xfId="0" applyNumberFormat="1" applyFont="1" applyFill="1" applyBorder="1" applyAlignment="1">
      <alignment horizontal="center" vertical="center"/>
    </xf>
    <xf numFmtId="165" fontId="152" fillId="26" borderId="187" xfId="0" applyNumberFormat="1" applyFont="1" applyFill="1" applyBorder="1" applyAlignment="1">
      <alignment horizontal="center" vertical="center"/>
    </xf>
    <xf numFmtId="0" fontId="1" fillId="30" borderId="72" xfId="44" applyFont="1" applyFill="1" applyBorder="1" applyAlignment="1">
      <alignment horizontal="left" vertical="center" wrapText="1"/>
    </xf>
    <xf numFmtId="49" fontId="5" fillId="30" borderId="0" xfId="41" applyNumberFormat="1" applyFont="1" applyFill="1" applyBorder="1" applyAlignment="1">
      <alignment horizontal="center" vertical="center"/>
    </xf>
    <xf numFmtId="0" fontId="162" fillId="30" borderId="0" xfId="44" applyFont="1" applyFill="1" applyBorder="1" applyAlignment="1">
      <alignment horizontal="left" vertical="center" wrapText="1"/>
    </xf>
    <xf numFmtId="0" fontId="1" fillId="30" borderId="0" xfId="44" applyFont="1" applyFill="1" applyBorder="1" applyAlignment="1">
      <alignment horizontal="center" vertical="center"/>
    </xf>
    <xf numFmtId="0" fontId="171" fillId="30" borderId="0" xfId="44" applyFont="1" applyFill="1" applyBorder="1" applyAlignment="1">
      <alignment horizontal="left" vertical="center" wrapText="1"/>
    </xf>
    <xf numFmtId="0" fontId="1" fillId="30" borderId="16" xfId="44" applyFont="1" applyFill="1" applyBorder="1" applyAlignment="1">
      <alignment horizontal="left" vertical="center" wrapText="1"/>
    </xf>
    <xf numFmtId="0" fontId="119" fillId="30" borderId="1" xfId="44" applyFont="1" applyFill="1" applyBorder="1" applyAlignment="1">
      <alignment horizontal="center" vertical="center" wrapText="1"/>
    </xf>
    <xf numFmtId="0" fontId="119" fillId="30" borderId="22" xfId="44" applyFont="1" applyFill="1" applyBorder="1" applyAlignment="1">
      <alignment horizontal="center" vertical="center" wrapText="1"/>
    </xf>
    <xf numFmtId="0" fontId="1" fillId="30" borderId="0" xfId="44" applyFont="1" applyFill="1" applyBorder="1" applyAlignment="1">
      <alignment horizontal="left" vertical="center" wrapText="1"/>
    </xf>
    <xf numFmtId="1" fontId="5" fillId="30" borderId="13" xfId="44" applyNumberFormat="1" applyFont="1" applyFill="1" applyBorder="1" applyAlignment="1">
      <alignment horizontal="center" vertical="center"/>
    </xf>
    <xf numFmtId="165" fontId="5" fillId="30" borderId="277" xfId="41" applyNumberFormat="1" applyFont="1" applyFill="1" applyBorder="1" applyAlignment="1">
      <alignment horizontal="center" vertical="center"/>
    </xf>
    <xf numFmtId="0" fontId="1" fillId="30" borderId="11" xfId="44" applyFont="1" applyFill="1" applyBorder="1" applyAlignment="1">
      <alignment horizontal="left" vertical="center" wrapText="1"/>
    </xf>
    <xf numFmtId="49" fontId="5" fillId="27" borderId="18" xfId="41" applyNumberFormat="1" applyFont="1" applyFill="1" applyBorder="1" applyAlignment="1">
      <alignment horizontal="center" vertical="center"/>
    </xf>
    <xf numFmtId="0" fontId="162" fillId="27" borderId="19" xfId="44" applyFont="1" applyFill="1" applyBorder="1" applyAlignment="1">
      <alignment horizontal="left" vertical="center" wrapText="1"/>
    </xf>
    <xf numFmtId="1" fontId="1" fillId="27" borderId="20" xfId="44" applyNumberFormat="1" applyFont="1" applyFill="1" applyBorder="1" applyAlignment="1">
      <alignment horizontal="center" vertical="center"/>
    </xf>
    <xf numFmtId="49" fontId="5" fillId="27" borderId="21" xfId="41" applyNumberFormat="1" applyFont="1" applyFill="1" applyBorder="1" applyAlignment="1">
      <alignment horizontal="center" vertical="center"/>
    </xf>
    <xf numFmtId="1" fontId="1" fillId="27" borderId="22" xfId="44" applyNumberFormat="1" applyFont="1" applyFill="1" applyBorder="1" applyAlignment="1">
      <alignment horizontal="center" vertical="center"/>
    </xf>
    <xf numFmtId="0" fontId="1" fillId="40" borderId="163" xfId="44" applyFont="1" applyFill="1" applyBorder="1" applyAlignment="1">
      <alignment horizontal="center" vertical="center"/>
    </xf>
    <xf numFmtId="0" fontId="1" fillId="40" borderId="215" xfId="44" applyFont="1" applyFill="1" applyBorder="1" applyAlignment="1">
      <alignment horizontal="center" vertical="center"/>
    </xf>
    <xf numFmtId="0" fontId="184" fillId="30" borderId="16" xfId="44" applyFont="1" applyFill="1" applyBorder="1" applyAlignment="1">
      <alignment horizontal="left" vertical="center" wrapText="1"/>
    </xf>
    <xf numFmtId="0" fontId="5" fillId="30" borderId="18" xfId="44" applyFont="1" applyFill="1" applyBorder="1" applyAlignment="1">
      <alignment horizontal="left" vertical="center" wrapText="1"/>
    </xf>
    <xf numFmtId="0" fontId="5" fillId="30" borderId="19" xfId="44" applyFont="1" applyFill="1" applyBorder="1" applyAlignment="1">
      <alignment horizontal="left" vertical="center" wrapText="1"/>
    </xf>
    <xf numFmtId="0" fontId="5" fillId="30" borderId="21" xfId="44" applyFont="1" applyFill="1" applyBorder="1" applyAlignment="1">
      <alignment horizontal="left" vertical="center" wrapText="1"/>
    </xf>
    <xf numFmtId="0" fontId="113" fillId="30" borderId="23" xfId="44" applyFont="1" applyFill="1" applyBorder="1" applyAlignment="1">
      <alignment horizontal="left" vertical="center" wrapText="1"/>
    </xf>
    <xf numFmtId="0" fontId="119" fillId="30" borderId="16" xfId="44" applyFont="1" applyFill="1" applyBorder="1" applyAlignment="1">
      <alignment horizontal="center" vertical="center" wrapText="1"/>
    </xf>
    <xf numFmtId="0" fontId="119" fillId="30" borderId="24" xfId="44" applyFont="1" applyFill="1" applyBorder="1" applyAlignment="1">
      <alignment horizontal="center" vertical="center" wrapText="1"/>
    </xf>
    <xf numFmtId="0" fontId="1" fillId="30" borderId="19" xfId="41" applyFont="1" applyFill="1" applyBorder="1" applyAlignment="1">
      <alignment horizontal="center" vertical="center"/>
    </xf>
    <xf numFmtId="0" fontId="1" fillId="30" borderId="1" xfId="41" applyFont="1" applyFill="1" applyBorder="1" applyAlignment="1">
      <alignment horizontal="center" vertical="center"/>
    </xf>
    <xf numFmtId="0" fontId="1" fillId="30" borderId="16" xfId="41" applyFont="1" applyFill="1" applyBorder="1" applyAlignment="1">
      <alignment horizontal="center" vertical="center"/>
    </xf>
    <xf numFmtId="0" fontId="1" fillId="30" borderId="20" xfId="41" applyFont="1" applyFill="1" applyBorder="1" applyAlignment="1">
      <alignment horizontal="center" vertical="center"/>
    </xf>
    <xf numFmtId="0" fontId="1" fillId="30" borderId="22" xfId="41" applyFont="1" applyFill="1" applyBorder="1" applyAlignment="1">
      <alignment horizontal="center" vertical="center"/>
    </xf>
    <xf numFmtId="0" fontId="1" fillId="40" borderId="19" xfId="44" applyFont="1" applyFill="1" applyBorder="1" applyAlignment="1">
      <alignment horizontal="center" vertical="center"/>
    </xf>
    <xf numFmtId="0" fontId="1" fillId="40" borderId="19" xfId="44" applyFont="1" applyFill="1" applyBorder="1" applyAlignment="1">
      <alignment horizontal="center" vertical="center" wrapText="1"/>
    </xf>
    <xf numFmtId="0" fontId="1" fillId="40" borderId="20" xfId="44" applyFont="1" applyFill="1" applyBorder="1" applyAlignment="1">
      <alignment horizontal="center" vertical="center"/>
    </xf>
    <xf numFmtId="0" fontId="162" fillId="30" borderId="0" xfId="44" applyFont="1" applyFill="1" applyBorder="1" applyAlignment="1">
      <alignment horizontal="center" vertical="center" wrapText="1"/>
    </xf>
    <xf numFmtId="0" fontId="1" fillId="30" borderId="163" xfId="44" applyFont="1" applyFill="1" applyBorder="1" applyAlignment="1">
      <alignment horizontal="left" vertical="center" wrapText="1"/>
    </xf>
    <xf numFmtId="0" fontId="172" fillId="30" borderId="0" xfId="44" applyFont="1" applyFill="1" applyBorder="1" applyAlignment="1">
      <alignment vertical="center"/>
    </xf>
    <xf numFmtId="0" fontId="174" fillId="27" borderId="18" xfId="44" applyFont="1" applyFill="1" applyBorder="1" applyAlignment="1">
      <alignment horizontal="center" vertical="center"/>
    </xf>
    <xf numFmtId="0" fontId="174" fillId="27" borderId="21" xfId="44" applyFont="1" applyFill="1" applyBorder="1" applyAlignment="1">
      <alignment horizontal="center" vertical="center"/>
    </xf>
    <xf numFmtId="165" fontId="5" fillId="30" borderId="62" xfId="41" applyNumberFormat="1" applyFont="1" applyFill="1" applyBorder="1" applyAlignment="1">
      <alignment horizontal="center" vertical="center"/>
    </xf>
    <xf numFmtId="165" fontId="5" fillId="30" borderId="214" xfId="41" applyNumberFormat="1" applyFont="1" applyFill="1" applyBorder="1" applyAlignment="1">
      <alignment horizontal="center" vertical="center"/>
    </xf>
    <xf numFmtId="165" fontId="5" fillId="30" borderId="192" xfId="41" applyNumberFormat="1" applyFont="1" applyFill="1" applyBorder="1" applyAlignment="1">
      <alignment horizontal="center" vertical="center"/>
    </xf>
    <xf numFmtId="0" fontId="1" fillId="30" borderId="103" xfId="44" applyFont="1" applyFill="1" applyBorder="1" applyAlignment="1">
      <alignment horizontal="left" vertical="center" wrapText="1"/>
    </xf>
    <xf numFmtId="1" fontId="5" fillId="30" borderId="198" xfId="41" applyNumberFormat="1" applyFont="1" applyFill="1" applyBorder="1" applyAlignment="1">
      <alignment horizontal="center" vertical="center"/>
    </xf>
    <xf numFmtId="1" fontId="1" fillId="27" borderId="20" xfId="41" applyNumberFormat="1" applyFont="1" applyFill="1" applyBorder="1" applyAlignment="1">
      <alignment horizontal="center" vertical="center"/>
    </xf>
    <xf numFmtId="1" fontId="1" fillId="27" borderId="22" xfId="41" applyNumberFormat="1" applyFont="1" applyFill="1" applyBorder="1" applyAlignment="1">
      <alignment horizontal="center" vertical="center"/>
    </xf>
    <xf numFmtId="0" fontId="5" fillId="22" borderId="18" xfId="44" applyFont="1" applyFill="1" applyBorder="1" applyAlignment="1">
      <alignment horizontal="center" vertical="center"/>
    </xf>
    <xf numFmtId="0" fontId="162" fillId="22" borderId="19" xfId="44" applyFont="1" applyFill="1" applyBorder="1" applyAlignment="1">
      <alignment horizontal="left" vertical="center" wrapText="1"/>
    </xf>
    <xf numFmtId="1" fontId="1" fillId="22" borderId="20" xfId="41" applyNumberFormat="1" applyFont="1" applyFill="1" applyBorder="1" applyAlignment="1">
      <alignment horizontal="center" vertical="center"/>
    </xf>
    <xf numFmtId="0" fontId="5" fillId="22" borderId="21" xfId="44" applyFont="1" applyFill="1" applyBorder="1" applyAlignment="1">
      <alignment horizontal="center" vertical="center"/>
    </xf>
    <xf numFmtId="0" fontId="171" fillId="22" borderId="1" xfId="44" applyFont="1" applyFill="1" applyBorder="1" applyAlignment="1">
      <alignment horizontal="left" vertical="center" wrapText="1"/>
    </xf>
    <xf numFmtId="1" fontId="1" fillId="22" borderId="22" xfId="41" applyNumberFormat="1" applyFont="1" applyFill="1" applyBorder="1" applyAlignment="1">
      <alignment horizontal="center" vertical="center"/>
    </xf>
    <xf numFmtId="0" fontId="162" fillId="22" borderId="1" xfId="44" applyFont="1" applyFill="1" applyBorder="1" applyAlignment="1">
      <alignment horizontal="left" vertical="center" wrapText="1"/>
    </xf>
    <xf numFmtId="0" fontId="1" fillId="30" borderId="16" xfId="44" applyFont="1" applyFill="1" applyBorder="1" applyAlignment="1">
      <alignment horizontal="center" vertical="center" wrapText="1"/>
    </xf>
    <xf numFmtId="0" fontId="1" fillId="30" borderId="24" xfId="44" applyFont="1" applyFill="1" applyBorder="1" applyAlignment="1">
      <alignment horizontal="center" vertical="center" wrapText="1"/>
    </xf>
    <xf numFmtId="1" fontId="1" fillId="30" borderId="0" xfId="41" applyNumberFormat="1" applyFont="1" applyFill="1" applyBorder="1" applyAlignment="1">
      <alignment horizontal="center" vertical="center"/>
    </xf>
    <xf numFmtId="0" fontId="181" fillId="33" borderId="152" xfId="0" applyFont="1" applyFill="1" applyBorder="1" applyAlignment="1">
      <alignment vertical="center"/>
    </xf>
    <xf numFmtId="0" fontId="190" fillId="33" borderId="152" xfId="0" applyFont="1" applyFill="1" applyBorder="1" applyAlignment="1">
      <alignment vertical="center"/>
    </xf>
    <xf numFmtId="0" fontId="180" fillId="32" borderId="152" xfId="0" applyFont="1" applyFill="1" applyBorder="1" applyAlignment="1">
      <alignment horizontal="left" vertical="center"/>
    </xf>
    <xf numFmtId="0" fontId="181" fillId="32" borderId="152" xfId="0" applyFont="1" applyFill="1" applyBorder="1" applyAlignment="1">
      <alignment horizontal="left" vertical="center"/>
    </xf>
    <xf numFmtId="0" fontId="190" fillId="32" borderId="152" xfId="0" applyFont="1" applyFill="1" applyBorder="1" applyAlignment="1">
      <alignment horizontal="left" vertical="center"/>
    </xf>
    <xf numFmtId="0" fontId="5" fillId="22" borderId="204" xfId="44" applyFont="1" applyFill="1" applyBorder="1" applyAlignment="1">
      <alignment horizontal="center" vertical="center"/>
    </xf>
    <xf numFmtId="0" fontId="5" fillId="22" borderId="278" xfId="44" applyFont="1" applyFill="1" applyBorder="1" applyAlignment="1">
      <alignment horizontal="center" vertical="center"/>
    </xf>
    <xf numFmtId="0" fontId="129" fillId="36" borderId="0" xfId="0" applyFont="1" applyFill="1" applyAlignment="1">
      <alignment vertical="center" wrapText="1"/>
    </xf>
    <xf numFmtId="0" fontId="149" fillId="38" borderId="202" xfId="0" applyFont="1" applyFill="1" applyBorder="1" applyAlignment="1">
      <alignment horizontal="center" vertical="center"/>
    </xf>
    <xf numFmtId="1" fontId="179" fillId="22" borderId="275" xfId="42" applyNumberFormat="1" applyFont="1" applyFill="1" applyBorder="1" applyAlignment="1">
      <alignment horizontal="center" vertical="center"/>
    </xf>
    <xf numFmtId="0" fontId="138" fillId="21" borderId="152" xfId="0" applyFont="1" applyFill="1" applyBorder="1" applyAlignment="1">
      <alignment horizontal="center" vertical="center"/>
    </xf>
    <xf numFmtId="0" fontId="180" fillId="21" borderId="152" xfId="0" applyFont="1" applyFill="1" applyBorder="1" applyAlignment="1">
      <alignment horizontal="left" vertical="center"/>
    </xf>
    <xf numFmtId="0" fontId="155" fillId="26" borderId="152" xfId="0" applyFont="1" applyFill="1" applyBorder="1" applyAlignment="1">
      <alignment horizontal="center" vertical="center"/>
    </xf>
    <xf numFmtId="0" fontId="155" fillId="19" borderId="152" xfId="0" applyFont="1" applyFill="1" applyBorder="1" applyAlignment="1">
      <alignment horizontal="center" vertical="center"/>
    </xf>
    <xf numFmtId="0" fontId="1" fillId="35" borderId="171" xfId="0" applyFont="1" applyFill="1" applyBorder="1" applyAlignment="1">
      <alignment horizontal="center" vertical="center" wrapText="1"/>
    </xf>
    <xf numFmtId="0" fontId="1" fillId="35" borderId="271" xfId="0" applyFont="1" applyFill="1" applyBorder="1" applyAlignment="1">
      <alignment horizontal="center" vertical="center" wrapText="1"/>
    </xf>
    <xf numFmtId="165" fontId="138" fillId="44" borderId="194" xfId="41" applyNumberFormat="1" applyFont="1" applyFill="1" applyBorder="1" applyAlignment="1">
      <alignment horizontal="center" vertical="center"/>
    </xf>
    <xf numFmtId="165" fontId="155" fillId="26" borderId="269" xfId="41" applyNumberFormat="1" applyFont="1" applyFill="1" applyBorder="1" applyAlignment="1">
      <alignment horizontal="center" vertical="center"/>
    </xf>
    <xf numFmtId="165" fontId="155" fillId="26" borderId="194" xfId="41" applyNumberFormat="1" applyFont="1" applyFill="1" applyBorder="1" applyAlignment="1">
      <alignment horizontal="center" vertical="center"/>
    </xf>
    <xf numFmtId="165" fontId="155" fillId="26" borderId="283" xfId="41" applyNumberFormat="1" applyFont="1" applyFill="1" applyBorder="1" applyAlignment="1">
      <alignment horizontal="center" vertical="center"/>
    </xf>
    <xf numFmtId="0" fontId="155" fillId="26" borderId="200" xfId="0" applyFont="1" applyFill="1" applyBorder="1" applyAlignment="1">
      <alignment horizontal="center" vertical="center"/>
    </xf>
    <xf numFmtId="0" fontId="151" fillId="32" borderId="152" xfId="0" applyFont="1" applyFill="1" applyBorder="1" applyAlignment="1">
      <alignment horizontal="center" vertical="center"/>
    </xf>
    <xf numFmtId="1" fontId="118" fillId="18" borderId="13" xfId="42" applyNumberFormat="1" applyFont="1" applyFill="1" applyBorder="1" applyAlignment="1">
      <alignment horizontal="center" vertical="center"/>
    </xf>
    <xf numFmtId="165" fontId="142" fillId="21" borderId="278" xfId="41" applyNumberFormat="1" applyFont="1" applyFill="1" applyBorder="1" applyAlignment="1">
      <alignment horizontal="center" vertical="center"/>
    </xf>
    <xf numFmtId="165" fontId="138" fillId="21" borderId="194" xfId="41" applyNumberFormat="1" applyFont="1" applyFill="1" applyBorder="1" applyAlignment="1">
      <alignment horizontal="center" vertical="center"/>
    </xf>
    <xf numFmtId="165" fontId="138" fillId="21" borderId="283" xfId="41" applyNumberFormat="1" applyFont="1" applyFill="1" applyBorder="1" applyAlignment="1">
      <alignment horizontal="center" vertical="center"/>
    </xf>
    <xf numFmtId="0" fontId="180" fillId="21" borderId="187" xfId="0" applyFont="1" applyFill="1" applyBorder="1" applyAlignment="1">
      <alignment horizontal="left" vertical="center"/>
    </xf>
    <xf numFmtId="165" fontId="137" fillId="21" borderId="100" xfId="0" applyNumberFormat="1" applyFont="1" applyFill="1" applyBorder="1" applyAlignment="1">
      <alignment horizontal="center" vertical="center"/>
    </xf>
    <xf numFmtId="165" fontId="138" fillId="21" borderId="11" xfId="41" applyNumberFormat="1" applyFont="1" applyFill="1" applyBorder="1" applyAlignment="1">
      <alignment horizontal="center" vertical="center"/>
    </xf>
    <xf numFmtId="0" fontId="138" fillId="21" borderId="200" xfId="0" applyFont="1" applyFill="1" applyBorder="1" applyAlignment="1">
      <alignment horizontal="center" vertical="center"/>
    </xf>
    <xf numFmtId="0" fontId="138" fillId="20" borderId="152" xfId="0" applyFont="1" applyFill="1" applyBorder="1" applyAlignment="1">
      <alignment horizontal="center" vertical="center"/>
    </xf>
    <xf numFmtId="165" fontId="138" fillId="44" borderId="64" xfId="41" applyNumberFormat="1" applyFont="1" applyFill="1" applyBorder="1" applyAlignment="1">
      <alignment horizontal="center" vertical="center"/>
    </xf>
    <xf numFmtId="165" fontId="138" fillId="44" borderId="26" xfId="41" applyNumberFormat="1" applyFont="1" applyFill="1" applyBorder="1" applyAlignment="1">
      <alignment horizontal="center" vertical="center"/>
    </xf>
    <xf numFmtId="165" fontId="155" fillId="44" borderId="194" xfId="41" applyNumberFormat="1" applyFont="1" applyFill="1" applyBorder="1" applyAlignment="1">
      <alignment horizontal="center" vertical="center"/>
    </xf>
    <xf numFmtId="165" fontId="155" fillId="44" borderId="64" xfId="41" applyNumberFormat="1" applyFont="1" applyFill="1" applyBorder="1" applyAlignment="1">
      <alignment horizontal="center" vertical="center"/>
    </xf>
    <xf numFmtId="165" fontId="155" fillId="44" borderId="26" xfId="41" applyNumberFormat="1" applyFont="1" applyFill="1" applyBorder="1" applyAlignment="1">
      <alignment horizontal="center" vertical="center"/>
    </xf>
    <xf numFmtId="165" fontId="147" fillId="33" borderId="10" xfId="0" applyNumberFormat="1" applyFont="1" applyFill="1" applyBorder="1" applyAlignment="1">
      <alignment horizontal="center" vertical="center"/>
    </xf>
    <xf numFmtId="0" fontId="151" fillId="32" borderId="200" xfId="0" applyFont="1" applyFill="1" applyBorder="1" applyAlignment="1">
      <alignment horizontal="center" vertical="center"/>
    </xf>
    <xf numFmtId="0" fontId="181" fillId="32" borderId="200" xfId="0" applyFont="1" applyFill="1" applyBorder="1" applyAlignment="1">
      <alignment horizontal="left" vertical="center"/>
    </xf>
    <xf numFmtId="165" fontId="147" fillId="32" borderId="100" xfId="0" applyNumberFormat="1" applyFont="1" applyFill="1" applyBorder="1" applyAlignment="1">
      <alignment horizontal="center" vertical="center"/>
    </xf>
    <xf numFmtId="165" fontId="148" fillId="32" borderId="11" xfId="41" applyNumberFormat="1" applyFont="1" applyFill="1" applyBorder="1" applyAlignment="1">
      <alignment horizontal="center" vertical="center"/>
    </xf>
    <xf numFmtId="165" fontId="148" fillId="44" borderId="203" xfId="41" applyNumberFormat="1" applyFont="1" applyFill="1" applyBorder="1" applyAlignment="1">
      <alignment horizontal="center" vertical="center"/>
    </xf>
    <xf numFmtId="0" fontId="1" fillId="30" borderId="0" xfId="44" applyFont="1" applyFill="1" applyBorder="1" applyAlignment="1">
      <alignment horizontal="center" vertical="center" wrapText="1"/>
    </xf>
    <xf numFmtId="0" fontId="134" fillId="30" borderId="0" xfId="0" applyFont="1" applyFill="1" applyAlignment="1">
      <alignment horizontal="left"/>
    </xf>
    <xf numFmtId="0" fontId="1" fillId="40" borderId="17" xfId="44" applyFont="1" applyFill="1" applyBorder="1" applyAlignment="1">
      <alignment horizontal="center" vertical="center"/>
    </xf>
    <xf numFmtId="0" fontId="1" fillId="40" borderId="17" xfId="44" applyFont="1" applyFill="1" applyBorder="1" applyAlignment="1">
      <alignment horizontal="center" vertical="center" wrapText="1"/>
    </xf>
    <xf numFmtId="0" fontId="1" fillId="40" borderId="95" xfId="44" applyFont="1" applyFill="1" applyBorder="1" applyAlignment="1">
      <alignment horizontal="center" vertical="center"/>
    </xf>
    <xf numFmtId="0" fontId="4" fillId="30" borderId="0" xfId="44" applyFont="1" applyFill="1" applyBorder="1" applyAlignment="1">
      <alignment horizontal="left" vertical="center" wrapText="1"/>
    </xf>
    <xf numFmtId="0" fontId="163" fillId="30" borderId="0" xfId="44" applyFont="1" applyFill="1" applyBorder="1" applyAlignment="1">
      <alignment horizontal="left" vertical="center" wrapText="1"/>
    </xf>
    <xf numFmtId="0" fontId="171" fillId="27" borderId="19" xfId="44" applyFont="1" applyFill="1" applyBorder="1" applyAlignment="1">
      <alignment horizontal="left" vertical="center" wrapText="1"/>
    </xf>
    <xf numFmtId="0" fontId="1" fillId="27" borderId="20" xfId="44" applyFont="1" applyFill="1" applyBorder="1" applyAlignment="1">
      <alignment horizontal="center" vertical="center"/>
    </xf>
    <xf numFmtId="0" fontId="1" fillId="27" borderId="22" xfId="44" applyFont="1" applyFill="1" applyBorder="1" applyAlignment="1">
      <alignment horizontal="center" vertical="center"/>
    </xf>
    <xf numFmtId="0" fontId="31" fillId="30" borderId="0" xfId="44" applyFont="1" applyFill="1" applyBorder="1" applyAlignment="1">
      <alignment vertical="center" wrapText="1"/>
    </xf>
    <xf numFmtId="0" fontId="175" fillId="30" borderId="0" xfId="41" applyFont="1" applyFill="1" applyBorder="1" applyAlignment="1">
      <alignment vertical="center"/>
    </xf>
    <xf numFmtId="1" fontId="176" fillId="30" borderId="0" xfId="44" applyNumberFormat="1" applyFont="1" applyFill="1" applyBorder="1" applyAlignment="1">
      <alignment horizontal="center" vertical="center"/>
    </xf>
    <xf numFmtId="0" fontId="1" fillId="30" borderId="271" xfId="44" applyFont="1" applyFill="1" applyBorder="1" applyAlignment="1">
      <alignment horizontal="left" vertical="center" wrapText="1"/>
    </xf>
    <xf numFmtId="0" fontId="171" fillId="22" borderId="19" xfId="44" applyFont="1" applyFill="1" applyBorder="1" applyAlignment="1">
      <alignment horizontal="left" vertical="center" wrapText="1"/>
    </xf>
    <xf numFmtId="165" fontId="148" fillId="33" borderId="191" xfId="41" applyNumberFormat="1" applyFont="1" applyFill="1" applyBorder="1" applyAlignment="1">
      <alignment horizontal="center" vertical="center"/>
    </xf>
    <xf numFmtId="165" fontId="148" fillId="44" borderId="64" xfId="41" applyNumberFormat="1" applyFont="1" applyFill="1" applyBorder="1" applyAlignment="1">
      <alignment horizontal="center" vertical="center"/>
    </xf>
    <xf numFmtId="165" fontId="148" fillId="44" borderId="26" xfId="41" applyNumberFormat="1" applyFont="1" applyFill="1" applyBorder="1" applyAlignment="1">
      <alignment horizontal="center" vertical="center"/>
    </xf>
    <xf numFmtId="0" fontId="151" fillId="33" borderId="197" xfId="0" applyFont="1" applyFill="1" applyBorder="1" applyAlignment="1">
      <alignment horizontal="center" vertical="center"/>
    </xf>
    <xf numFmtId="0" fontId="190" fillId="33" borderId="197" xfId="0" applyFont="1" applyFill="1" applyBorder="1" applyAlignment="1">
      <alignment vertical="center"/>
    </xf>
    <xf numFmtId="165" fontId="147" fillId="33" borderId="198" xfId="0" applyNumberFormat="1" applyFont="1" applyFill="1" applyBorder="1" applyAlignment="1">
      <alignment horizontal="center" vertical="center"/>
    </xf>
    <xf numFmtId="165" fontId="148" fillId="33" borderId="14" xfId="41" applyNumberFormat="1" applyFont="1" applyFill="1" applyBorder="1" applyAlignment="1">
      <alignment horizontal="center" vertical="center"/>
    </xf>
    <xf numFmtId="165" fontId="148" fillId="33" borderId="13" xfId="41" applyNumberFormat="1" applyFont="1" applyFill="1" applyBorder="1" applyAlignment="1">
      <alignment horizontal="center" vertical="center"/>
    </xf>
    <xf numFmtId="165" fontId="148" fillId="44" borderId="13" xfId="41" applyNumberFormat="1" applyFont="1" applyFill="1" applyBorder="1" applyAlignment="1">
      <alignment horizontal="center" vertical="center"/>
    </xf>
    <xf numFmtId="165" fontId="148" fillId="33" borderId="62" xfId="41" applyNumberFormat="1" applyFont="1" applyFill="1" applyBorder="1" applyAlignment="1">
      <alignment horizontal="center" vertical="center"/>
    </xf>
    <xf numFmtId="0" fontId="191" fillId="33" borderId="0" xfId="0" applyFont="1" applyFill="1" applyBorder="1" applyAlignment="1">
      <alignment vertical="center" wrapText="1"/>
    </xf>
    <xf numFmtId="0" fontId="1" fillId="35" borderId="1" xfId="41" applyFont="1" applyFill="1" applyBorder="1" applyAlignment="1">
      <alignment horizontal="center" vertical="center"/>
    </xf>
    <xf numFmtId="1" fontId="1" fillId="35" borderId="1" xfId="0" applyNumberFormat="1" applyFont="1" applyFill="1" applyBorder="1" applyAlignment="1">
      <alignment horizontal="center" vertical="center"/>
    </xf>
    <xf numFmtId="0" fontId="193" fillId="33" borderId="1" xfId="41" applyFont="1" applyFill="1" applyBorder="1" applyAlignment="1">
      <alignment horizontal="left" vertical="center"/>
    </xf>
    <xf numFmtId="0" fontId="8" fillId="33" borderId="1" xfId="0" applyFont="1" applyFill="1" applyBorder="1" applyAlignment="1">
      <alignment horizontal="center" vertical="center"/>
    </xf>
    <xf numFmtId="0" fontId="7" fillId="33" borderId="1" xfId="0" applyFont="1" applyFill="1" applyBorder="1" applyAlignment="1">
      <alignment horizontal="center" vertical="center"/>
    </xf>
    <xf numFmtId="165" fontId="7" fillId="33" borderId="1" xfId="0" applyNumberFormat="1" applyFont="1" applyFill="1" applyBorder="1" applyAlignment="1">
      <alignment horizontal="center" vertical="center"/>
    </xf>
    <xf numFmtId="0" fontId="192" fillId="33" borderId="1" xfId="41" applyFont="1" applyFill="1" applyBorder="1" applyAlignment="1">
      <alignment horizontal="left" vertical="center"/>
    </xf>
    <xf numFmtId="0" fontId="1" fillId="33" borderId="1" xfId="0" applyFont="1" applyFill="1" applyBorder="1" applyAlignment="1">
      <alignment horizontal="center" vertical="center"/>
    </xf>
    <xf numFmtId="0" fontId="1" fillId="22" borderId="1" xfId="0" applyFont="1" applyFill="1" applyBorder="1" applyAlignment="1">
      <alignment horizontal="center" vertical="center"/>
    </xf>
    <xf numFmtId="0" fontId="193" fillId="22" borderId="1" xfId="41" applyFont="1" applyFill="1" applyBorder="1" applyAlignment="1">
      <alignment horizontal="left" vertical="center"/>
    </xf>
    <xf numFmtId="0" fontId="156" fillId="22" borderId="1" xfId="0" applyFont="1" applyFill="1" applyBorder="1" applyAlignment="1">
      <alignment horizontal="center" vertical="center"/>
    </xf>
    <xf numFmtId="0" fontId="7" fillId="22" borderId="1" xfId="0" applyFont="1" applyFill="1" applyBorder="1" applyAlignment="1">
      <alignment horizontal="center" vertical="center"/>
    </xf>
    <xf numFmtId="165" fontId="7" fillId="22" borderId="1" xfId="0" applyNumberFormat="1" applyFont="1" applyFill="1" applyBorder="1" applyAlignment="1">
      <alignment horizontal="center" vertical="center"/>
    </xf>
    <xf numFmtId="0" fontId="194" fillId="22" borderId="1" xfId="0" applyFont="1" applyFill="1" applyBorder="1" applyAlignment="1">
      <alignment horizontal="center" vertical="center"/>
    </xf>
    <xf numFmtId="165" fontId="194" fillId="22" borderId="1" xfId="0" applyNumberFormat="1" applyFont="1" applyFill="1" applyBorder="1" applyAlignment="1">
      <alignment horizontal="center" vertical="center"/>
    </xf>
    <xf numFmtId="1" fontId="127" fillId="36" borderId="0" xfId="0" applyNumberFormat="1" applyFont="1" applyFill="1" applyAlignment="1">
      <alignment horizontal="left" vertical="center"/>
    </xf>
    <xf numFmtId="0" fontId="128" fillId="36" borderId="0" xfId="0" applyFont="1" applyFill="1" applyAlignment="1">
      <alignment horizontal="left" vertical="center"/>
    </xf>
    <xf numFmtId="0" fontId="130" fillId="36" borderId="0" xfId="0" applyFont="1" applyFill="1" applyAlignment="1">
      <alignment horizontal="left" vertical="center"/>
    </xf>
    <xf numFmtId="0" fontId="150" fillId="36" borderId="100" xfId="0" applyFont="1" applyFill="1" applyBorder="1" applyAlignment="1">
      <alignment horizontal="left" vertical="center"/>
    </xf>
    <xf numFmtId="0" fontId="131" fillId="36" borderId="0" xfId="0" applyFont="1" applyFill="1" applyAlignment="1">
      <alignment horizontal="left" vertical="center"/>
    </xf>
    <xf numFmtId="0" fontId="132" fillId="36" borderId="0" xfId="0" applyFont="1" applyFill="1" applyAlignment="1">
      <alignment horizontal="left" vertical="center"/>
    </xf>
    <xf numFmtId="0" fontId="134" fillId="36" borderId="0" xfId="0" applyFont="1" applyFill="1" applyAlignment="1">
      <alignment horizontal="left"/>
    </xf>
    <xf numFmtId="0" fontId="1" fillId="39" borderId="209" xfId="0" applyFont="1" applyFill="1" applyBorder="1" applyAlignment="1">
      <alignment horizontal="center" vertical="center"/>
    </xf>
    <xf numFmtId="0" fontId="1" fillId="39" borderId="168" xfId="0" applyFont="1" applyFill="1" applyBorder="1" applyAlignment="1">
      <alignment horizontal="center" vertical="center"/>
    </xf>
    <xf numFmtId="0" fontId="1" fillId="39" borderId="186" xfId="0" applyFont="1" applyFill="1" applyBorder="1" applyAlignment="1">
      <alignment horizontal="center" vertical="center"/>
    </xf>
    <xf numFmtId="0" fontId="1" fillId="39" borderId="156" xfId="0" applyFont="1" applyFill="1" applyBorder="1" applyAlignment="1">
      <alignment horizontal="center" vertical="center"/>
    </xf>
    <xf numFmtId="0" fontId="1" fillId="39" borderId="256" xfId="0" applyFont="1" applyFill="1" applyBorder="1" applyAlignment="1">
      <alignment horizontal="center" vertical="center" wrapText="1"/>
    </xf>
    <xf numFmtId="0" fontId="1" fillId="39" borderId="210" xfId="0" applyFont="1" applyFill="1" applyBorder="1" applyAlignment="1">
      <alignment horizontal="center" vertical="center" wrapText="1"/>
    </xf>
    <xf numFmtId="0" fontId="1" fillId="39" borderId="212" xfId="0" applyFont="1" applyFill="1" applyBorder="1" applyAlignment="1">
      <alignment horizontal="center" vertical="center" wrapText="1"/>
    </xf>
    <xf numFmtId="0" fontId="1" fillId="39" borderId="25" xfId="0" applyFont="1" applyFill="1" applyBorder="1" applyAlignment="1">
      <alignment horizontal="center" vertical="center" wrapText="1"/>
    </xf>
    <xf numFmtId="0" fontId="1" fillId="39" borderId="18" xfId="0" applyFont="1" applyFill="1" applyBorder="1" applyAlignment="1">
      <alignment horizontal="center" vertical="center"/>
    </xf>
    <xf numFmtId="0" fontId="1" fillId="39" borderId="19" xfId="0" applyFont="1" applyFill="1" applyBorder="1" applyAlignment="1">
      <alignment horizontal="center" vertical="center"/>
    </xf>
    <xf numFmtId="0" fontId="1" fillId="39" borderId="20" xfId="0" applyFont="1" applyFill="1" applyBorder="1" applyAlignment="1">
      <alignment horizontal="center" vertical="center"/>
    </xf>
    <xf numFmtId="0" fontId="1" fillId="39" borderId="19" xfId="0" applyFont="1" applyFill="1" applyBorder="1" applyAlignment="1">
      <alignment horizontal="center" vertical="center" wrapText="1"/>
    </xf>
    <xf numFmtId="0" fontId="1" fillId="39" borderId="16" xfId="0" applyFont="1" applyFill="1" applyBorder="1" applyAlignment="1">
      <alignment horizontal="center" vertical="center" wrapText="1"/>
    </xf>
    <xf numFmtId="0" fontId="1" fillId="39" borderId="20" xfId="0" applyFont="1" applyFill="1" applyBorder="1" applyAlignment="1">
      <alignment horizontal="center" vertical="center" wrapText="1"/>
    </xf>
    <xf numFmtId="0" fontId="1" fillId="39" borderId="24" xfId="0" applyFont="1" applyFill="1" applyBorder="1" applyAlignment="1">
      <alignment horizontal="center" vertical="center" wrapText="1"/>
    </xf>
    <xf numFmtId="0" fontId="1" fillId="39" borderId="185" xfId="0" applyFont="1" applyFill="1" applyBorder="1" applyAlignment="1">
      <alignment horizontal="center" vertical="center" wrapText="1"/>
    </xf>
    <xf numFmtId="0" fontId="1" fillId="39" borderId="187" xfId="0" applyFont="1" applyFill="1" applyBorder="1" applyAlignment="1">
      <alignment horizontal="center" vertical="center" wrapText="1"/>
    </xf>
    <xf numFmtId="0" fontId="159" fillId="36" borderId="0" xfId="0" applyFont="1" applyFill="1" applyAlignment="1">
      <alignment horizontal="center" vertical="center" wrapText="1"/>
    </xf>
    <xf numFmtId="0" fontId="124" fillId="36" borderId="0" xfId="0" applyFont="1" applyFill="1" applyAlignment="1">
      <alignment horizontal="center" vertical="center"/>
    </xf>
    <xf numFmtId="0" fontId="123" fillId="36" borderId="0" xfId="0" applyFont="1" applyFill="1" applyAlignment="1">
      <alignment horizontal="center" vertical="center"/>
    </xf>
    <xf numFmtId="0" fontId="120" fillId="36" borderId="0" xfId="0" applyFont="1" applyFill="1" applyAlignment="1">
      <alignment horizontal="left" vertical="center"/>
    </xf>
    <xf numFmtId="0" fontId="5" fillId="30" borderId="84" xfId="41" applyFont="1" applyFill="1" applyBorder="1" applyAlignment="1">
      <alignment horizontal="center" vertical="center"/>
    </xf>
    <xf numFmtId="0" fontId="5" fillId="30" borderId="171" xfId="41" applyFont="1" applyFill="1" applyBorder="1" applyAlignment="1">
      <alignment horizontal="center" vertical="center"/>
    </xf>
    <xf numFmtId="0" fontId="5" fillId="30" borderId="83" xfId="41" applyFont="1" applyFill="1" applyBorder="1" applyAlignment="1">
      <alignment horizontal="center" vertical="center"/>
    </xf>
    <xf numFmtId="0" fontId="5" fillId="30" borderId="151" xfId="41" applyFont="1" applyFill="1" applyBorder="1" applyAlignment="1">
      <alignment horizontal="center" vertical="center"/>
    </xf>
    <xf numFmtId="0" fontId="1" fillId="31" borderId="204" xfId="44" applyFont="1" applyFill="1" applyBorder="1" applyAlignment="1">
      <alignment horizontal="center" vertical="center" wrapText="1"/>
    </xf>
    <xf numFmtId="0" fontId="1" fillId="31" borderId="205" xfId="44" applyFont="1" applyFill="1" applyBorder="1" applyAlignment="1">
      <alignment horizontal="center" vertical="center" wrapText="1"/>
    </xf>
    <xf numFmtId="0" fontId="1" fillId="31" borderId="92" xfId="44" applyFont="1" applyFill="1" applyBorder="1" applyAlignment="1">
      <alignment horizontal="center" vertical="center" wrapText="1"/>
    </xf>
    <xf numFmtId="0" fontId="1" fillId="31" borderId="189" xfId="44" applyFont="1" applyFill="1" applyBorder="1" applyAlignment="1">
      <alignment horizontal="center" vertical="center" wrapText="1"/>
    </xf>
    <xf numFmtId="0" fontId="164" fillId="41" borderId="182" xfId="44" applyFont="1" applyFill="1" applyBorder="1" applyAlignment="1">
      <alignment horizontal="center" vertical="center"/>
    </xf>
    <xf numFmtId="0" fontId="164" fillId="41" borderId="149" xfId="44" applyFont="1" applyFill="1" applyBorder="1" applyAlignment="1">
      <alignment horizontal="center" vertical="center"/>
    </xf>
    <xf numFmtId="0" fontId="164" fillId="41" borderId="183" xfId="44" applyFont="1" applyFill="1" applyBorder="1" applyAlignment="1">
      <alignment horizontal="center" vertical="center"/>
    </xf>
    <xf numFmtId="0" fontId="164" fillId="41" borderId="157" xfId="41" applyFont="1" applyFill="1" applyBorder="1" applyAlignment="1">
      <alignment horizontal="center" vertical="center"/>
    </xf>
    <xf numFmtId="0" fontId="164" fillId="41" borderId="170" xfId="41" applyFont="1" applyFill="1" applyBorder="1" applyAlignment="1">
      <alignment horizontal="center" vertical="center"/>
    </xf>
    <xf numFmtId="0" fontId="164" fillId="41" borderId="158" xfId="41" applyFont="1" applyFill="1" applyBorder="1" applyAlignment="1">
      <alignment horizontal="center" vertical="center"/>
    </xf>
    <xf numFmtId="0" fontId="1" fillId="42" borderId="20" xfId="41" applyFont="1" applyFill="1" applyBorder="1" applyAlignment="1">
      <alignment horizontal="center" vertical="center" wrapText="1"/>
    </xf>
    <xf numFmtId="0" fontId="1" fillId="42" borderId="24" xfId="41" applyFont="1" applyFill="1" applyBorder="1" applyAlignment="1">
      <alignment horizontal="center" vertical="center"/>
    </xf>
    <xf numFmtId="0" fontId="1" fillId="42" borderId="19" xfId="41" applyFont="1" applyFill="1" applyBorder="1" applyAlignment="1">
      <alignment horizontal="center" vertical="center" wrapText="1"/>
    </xf>
    <xf numFmtId="0" fontId="1" fillId="42" borderId="16" xfId="41" applyFont="1" applyFill="1" applyBorder="1" applyAlignment="1">
      <alignment horizontal="center" vertical="center" wrapText="1"/>
    </xf>
    <xf numFmtId="0" fontId="160" fillId="30" borderId="0" xfId="44" applyFont="1" applyFill="1" applyAlignment="1">
      <alignment horizontal="center" vertical="center"/>
    </xf>
    <xf numFmtId="0" fontId="161" fillId="30" borderId="0" xfId="44" applyFont="1" applyFill="1" applyAlignment="1">
      <alignment horizontal="center" vertical="center"/>
    </xf>
    <xf numFmtId="0" fontId="164" fillId="41" borderId="120" xfId="41" applyFont="1" applyFill="1" applyBorder="1" applyAlignment="1">
      <alignment horizontal="center" vertical="center"/>
    </xf>
    <xf numFmtId="0" fontId="164" fillId="41" borderId="121" xfId="41" applyFont="1" applyFill="1" applyBorder="1" applyAlignment="1">
      <alignment horizontal="center" vertical="center"/>
    </xf>
    <xf numFmtId="0" fontId="164" fillId="41" borderId="122" xfId="41" applyFont="1" applyFill="1" applyBorder="1" applyAlignment="1">
      <alignment horizontal="center" vertical="center"/>
    </xf>
    <xf numFmtId="0" fontId="1" fillId="42" borderId="18" xfId="41" applyFont="1" applyFill="1" applyBorder="1" applyAlignment="1">
      <alignment horizontal="center" vertical="center" wrapText="1"/>
    </xf>
    <xf numFmtId="0" fontId="1" fillId="42" borderId="23" xfId="41" applyFont="1" applyFill="1" applyBorder="1" applyAlignment="1">
      <alignment horizontal="center" vertical="center" wrapText="1"/>
    </xf>
    <xf numFmtId="0" fontId="164" fillId="41" borderId="209" xfId="44" applyFont="1" applyFill="1" applyBorder="1" applyAlignment="1">
      <alignment horizontal="center" vertical="center"/>
    </xf>
    <xf numFmtId="0" fontId="164" fillId="41" borderId="207" xfId="44" applyFont="1" applyFill="1" applyBorder="1" applyAlignment="1">
      <alignment horizontal="center" vertical="center"/>
    </xf>
    <xf numFmtId="0" fontId="164" fillId="41" borderId="208" xfId="44" applyFont="1" applyFill="1" applyBorder="1" applyAlignment="1">
      <alignment horizontal="center" vertical="center"/>
    </xf>
    <xf numFmtId="0" fontId="1" fillId="30" borderId="0" xfId="44" applyFont="1" applyFill="1" applyAlignment="1">
      <alignment horizontal="center" vertical="center" wrapText="1"/>
    </xf>
    <xf numFmtId="0" fontId="1" fillId="42" borderId="103" xfId="41" applyFont="1" applyFill="1" applyBorder="1" applyAlignment="1">
      <alignment horizontal="center" vertical="center" wrapText="1"/>
    </xf>
    <xf numFmtId="0" fontId="1" fillId="42" borderId="271" xfId="41" applyFont="1" applyFill="1" applyBorder="1" applyAlignment="1">
      <alignment horizontal="center" vertical="center" wrapText="1"/>
    </xf>
    <xf numFmtId="0" fontId="1" fillId="42" borderId="213" xfId="41" applyFont="1" applyFill="1" applyBorder="1" applyAlignment="1">
      <alignment horizontal="center" vertical="center" wrapText="1"/>
    </xf>
    <xf numFmtId="0" fontId="1" fillId="42" borderId="188" xfId="41" applyFont="1" applyFill="1" applyBorder="1" applyAlignment="1">
      <alignment horizontal="center" vertical="center" wrapText="1"/>
    </xf>
    <xf numFmtId="0" fontId="5" fillId="30" borderId="82" xfId="41" applyFont="1" applyFill="1" applyBorder="1" applyAlignment="1">
      <alignment horizontal="center" vertical="center"/>
    </xf>
    <xf numFmtId="0" fontId="5" fillId="30" borderId="275" xfId="41" applyFont="1" applyFill="1" applyBorder="1" applyAlignment="1">
      <alignment horizontal="center" vertical="center"/>
    </xf>
    <xf numFmtId="0" fontId="1" fillId="42" borderId="273" xfId="41" applyFont="1" applyFill="1" applyBorder="1" applyAlignment="1">
      <alignment horizontal="center" vertical="center" wrapText="1"/>
    </xf>
    <xf numFmtId="0" fontId="1" fillId="42" borderId="189" xfId="41" applyFont="1" applyFill="1" applyBorder="1" applyAlignment="1">
      <alignment horizontal="center" vertical="center" wrapText="1"/>
    </xf>
    <xf numFmtId="1" fontId="1" fillId="40" borderId="195" xfId="44" applyNumberFormat="1" applyFont="1" applyFill="1" applyBorder="1" applyAlignment="1">
      <alignment horizontal="center" vertical="center"/>
    </xf>
    <xf numFmtId="1" fontId="1" fillId="40" borderId="196" xfId="44" applyNumberFormat="1" applyFont="1" applyFill="1" applyBorder="1" applyAlignment="1">
      <alignment horizontal="center" vertical="center"/>
    </xf>
    <xf numFmtId="1" fontId="127" fillId="36" borderId="0" xfId="0" applyNumberFormat="1" applyFont="1" applyFill="1" applyAlignment="1">
      <alignment horizontal="center" vertical="center"/>
    </xf>
    <xf numFmtId="0" fontId="120" fillId="36" borderId="100" xfId="0" applyFont="1" applyFill="1" applyBorder="1" applyAlignment="1">
      <alignment horizontal="left" vertical="center"/>
    </xf>
    <xf numFmtId="0" fontId="1" fillId="42" borderId="163" xfId="41" applyFont="1" applyFill="1" applyBorder="1" applyAlignment="1">
      <alignment horizontal="center" vertical="center" wrapText="1"/>
    </xf>
    <xf numFmtId="0" fontId="1" fillId="42" borderId="17" xfId="41" applyFont="1" applyFill="1" applyBorder="1" applyAlignment="1">
      <alignment horizontal="center" vertical="center" wrapText="1"/>
    </xf>
    <xf numFmtId="0" fontId="1" fillId="31" borderId="21" xfId="44" applyFont="1" applyFill="1" applyBorder="1" applyAlignment="1">
      <alignment horizontal="center" vertical="center" wrapText="1"/>
    </xf>
    <xf numFmtId="0" fontId="1" fillId="31" borderId="23" xfId="44" applyFont="1" applyFill="1" applyBorder="1" applyAlignment="1">
      <alignment horizontal="center" vertical="center" wrapText="1"/>
    </xf>
    <xf numFmtId="0" fontId="164" fillId="41" borderId="1" xfId="41" applyFont="1" applyFill="1" applyBorder="1" applyAlignment="1">
      <alignment horizontal="center" vertical="center"/>
    </xf>
    <xf numFmtId="0" fontId="1" fillId="41" borderId="182" xfId="44" applyFont="1" applyFill="1" applyBorder="1" applyAlignment="1">
      <alignment horizontal="center" vertical="center"/>
    </xf>
    <xf numFmtId="0" fontId="1" fillId="41" borderId="149" xfId="44" applyFont="1" applyFill="1" applyBorder="1" applyAlignment="1">
      <alignment horizontal="center" vertical="center"/>
    </xf>
    <xf numFmtId="0" fontId="1" fillId="41" borderId="183" xfId="44" applyFont="1" applyFill="1" applyBorder="1" applyAlignment="1">
      <alignment horizontal="center" vertical="center"/>
    </xf>
    <xf numFmtId="0" fontId="5" fillId="0" borderId="205" xfId="0" applyFont="1" applyBorder="1" applyAlignment="1">
      <alignment horizontal="center" vertical="center" wrapText="1"/>
    </xf>
    <xf numFmtId="0" fontId="5" fillId="0" borderId="92" xfId="0" applyFont="1" applyBorder="1" applyAlignment="1">
      <alignment horizontal="center" vertical="center" wrapText="1"/>
    </xf>
    <xf numFmtId="1" fontId="1" fillId="40" borderId="1" xfId="44" applyNumberFormat="1" applyFont="1" applyFill="1" applyBorder="1" applyAlignment="1">
      <alignment horizontal="center" vertical="center"/>
    </xf>
    <xf numFmtId="0" fontId="5" fillId="30" borderId="1" xfId="41" applyFont="1" applyFill="1" applyBorder="1" applyAlignment="1">
      <alignment horizontal="center" vertical="center"/>
    </xf>
    <xf numFmtId="0" fontId="1" fillId="31" borderId="273" xfId="44" applyFont="1" applyFill="1" applyBorder="1" applyAlignment="1">
      <alignment horizontal="center" vertical="center" wrapText="1"/>
    </xf>
    <xf numFmtId="0" fontId="1" fillId="31" borderId="159" xfId="44" applyFont="1" applyFill="1" applyBorder="1" applyAlignment="1">
      <alignment horizontal="center" vertical="center" wrapText="1"/>
    </xf>
    <xf numFmtId="0" fontId="1" fillId="30" borderId="272" xfId="44" applyFont="1" applyFill="1" applyBorder="1" applyAlignment="1">
      <alignment horizontal="center" vertical="center" wrapText="1"/>
    </xf>
    <xf numFmtId="0" fontId="1" fillId="30" borderId="180" xfId="44" applyFont="1" applyFill="1" applyBorder="1" applyAlignment="1">
      <alignment horizontal="center" vertical="center" wrapText="1"/>
    </xf>
    <xf numFmtId="0" fontId="1" fillId="30" borderId="284" xfId="44" applyFont="1" applyFill="1" applyBorder="1" applyAlignment="1">
      <alignment horizontal="center" vertical="center" wrapText="1"/>
    </xf>
    <xf numFmtId="0" fontId="1" fillId="30" borderId="0" xfId="44" applyFont="1" applyFill="1" applyBorder="1" applyAlignment="1">
      <alignment horizontal="center" vertical="center" wrapText="1"/>
    </xf>
    <xf numFmtId="0" fontId="1" fillId="42" borderId="204" xfId="41" applyFont="1" applyFill="1" applyBorder="1" applyAlignment="1">
      <alignment horizontal="center" vertical="center" wrapText="1"/>
    </xf>
    <xf numFmtId="0" fontId="1" fillId="42" borderId="215" xfId="41" applyFont="1" applyFill="1" applyBorder="1" applyAlignment="1">
      <alignment horizontal="center" vertical="center"/>
    </xf>
    <xf numFmtId="0" fontId="1" fillId="42" borderId="205" xfId="41" applyFont="1" applyFill="1" applyBorder="1" applyAlignment="1">
      <alignment horizontal="center" vertical="center" wrapText="1"/>
    </xf>
    <xf numFmtId="0" fontId="1" fillId="42" borderId="176" xfId="41" applyFont="1" applyFill="1" applyBorder="1" applyAlignment="1">
      <alignment horizontal="center" vertical="center" wrapText="1"/>
    </xf>
    <xf numFmtId="0" fontId="1" fillId="42" borderId="214" xfId="41" applyFont="1" applyFill="1" applyBorder="1" applyAlignment="1">
      <alignment horizontal="center" vertical="center" wrapText="1"/>
    </xf>
    <xf numFmtId="0" fontId="143" fillId="21" borderId="0" xfId="0" applyFont="1" applyFill="1" applyAlignment="1">
      <alignment horizontal="center" vertical="center"/>
    </xf>
    <xf numFmtId="0" fontId="139" fillId="20" borderId="90" xfId="0" applyFont="1" applyFill="1" applyBorder="1" applyAlignment="1">
      <alignment horizontal="center" vertical="center"/>
    </xf>
    <xf numFmtId="0" fontId="139" fillId="20" borderId="58" xfId="0" applyFont="1" applyFill="1" applyBorder="1" applyAlignment="1">
      <alignment horizontal="center" vertical="center"/>
    </xf>
    <xf numFmtId="0" fontId="139" fillId="20" borderId="89" xfId="0" applyFont="1" applyFill="1" applyBorder="1" applyAlignment="1">
      <alignment horizontal="center" vertical="center"/>
    </xf>
    <xf numFmtId="0" fontId="144" fillId="21" borderId="0" xfId="0" applyFont="1" applyFill="1" applyAlignment="1">
      <alignment horizontal="center" vertical="center"/>
    </xf>
    <xf numFmtId="0" fontId="1" fillId="37" borderId="157" xfId="0" applyFont="1" applyFill="1" applyBorder="1" applyAlignment="1">
      <alignment horizontal="center" vertical="center" wrapText="1"/>
    </xf>
    <xf numFmtId="0" fontId="1" fillId="37" borderId="170" xfId="0" applyFont="1" applyFill="1" applyBorder="1" applyAlignment="1">
      <alignment horizontal="center" vertical="center" wrapText="1"/>
    </xf>
    <xf numFmtId="0" fontId="1" fillId="37" borderId="158" xfId="0" applyFont="1" applyFill="1" applyBorder="1" applyAlignment="1">
      <alignment horizontal="center" vertical="center" wrapText="1"/>
    </xf>
    <xf numFmtId="0" fontId="1" fillId="37" borderId="185" xfId="0" applyFont="1" applyFill="1" applyBorder="1" applyAlignment="1">
      <alignment horizontal="center" vertical="center" wrapText="1"/>
    </xf>
    <xf numFmtId="0" fontId="1" fillId="37" borderId="153" xfId="0" applyFont="1" applyFill="1" applyBorder="1" applyAlignment="1">
      <alignment horizontal="center" vertical="center" wrapText="1"/>
    </xf>
    <xf numFmtId="0" fontId="1" fillId="37" borderId="187" xfId="0" applyFont="1" applyFill="1" applyBorder="1" applyAlignment="1">
      <alignment horizontal="center" vertical="center" wrapText="1"/>
    </xf>
    <xf numFmtId="0" fontId="139" fillId="23" borderId="90" xfId="0" applyFont="1" applyFill="1" applyBorder="1" applyAlignment="1">
      <alignment horizontal="center" vertical="center"/>
    </xf>
    <xf numFmtId="0" fontId="139" fillId="23" borderId="58" xfId="0" applyFont="1" applyFill="1" applyBorder="1" applyAlignment="1">
      <alignment horizontal="center" vertical="center"/>
    </xf>
    <xf numFmtId="0" fontId="139" fillId="23" borderId="89" xfId="0" applyFont="1" applyFill="1" applyBorder="1" applyAlignment="1">
      <alignment horizontal="center" vertical="center"/>
    </xf>
    <xf numFmtId="0" fontId="154" fillId="26" borderId="0" xfId="0" applyFont="1" applyFill="1" applyAlignment="1">
      <alignment horizontal="center" vertical="center"/>
    </xf>
    <xf numFmtId="0" fontId="153" fillId="26" borderId="0" xfId="0" applyFont="1" applyFill="1" applyAlignment="1">
      <alignment horizontal="center" vertical="center"/>
    </xf>
    <xf numFmtId="0" fontId="1" fillId="23" borderId="185" xfId="0" applyFont="1" applyFill="1" applyBorder="1" applyAlignment="1">
      <alignment horizontal="center" vertical="center" wrapText="1"/>
    </xf>
    <xf numFmtId="0" fontId="1" fillId="23" borderId="153" xfId="0" applyFont="1" applyFill="1" applyBorder="1" applyAlignment="1">
      <alignment horizontal="center" vertical="center" wrapText="1"/>
    </xf>
    <xf numFmtId="0" fontId="1" fillId="23" borderId="187" xfId="0" applyFont="1" applyFill="1" applyBorder="1" applyAlignment="1">
      <alignment horizontal="center" vertical="center" wrapText="1"/>
    </xf>
    <xf numFmtId="0" fontId="1" fillId="23" borderId="157" xfId="0" applyFont="1" applyFill="1" applyBorder="1" applyAlignment="1">
      <alignment horizontal="center" vertical="center" wrapText="1"/>
    </xf>
    <xf numFmtId="0" fontId="1" fillId="23" borderId="170" xfId="0" applyFont="1" applyFill="1" applyBorder="1" applyAlignment="1">
      <alignment horizontal="center" vertical="center" wrapText="1"/>
    </xf>
    <xf numFmtId="0" fontId="1" fillId="23" borderId="158" xfId="0" applyFont="1" applyFill="1" applyBorder="1" applyAlignment="1">
      <alignment horizontal="center" vertical="center" wrapText="1"/>
    </xf>
    <xf numFmtId="0" fontId="139" fillId="35" borderId="90" xfId="0" applyFont="1" applyFill="1" applyBorder="1" applyAlignment="1">
      <alignment horizontal="center" vertical="center"/>
    </xf>
    <xf numFmtId="0" fontId="139" fillId="35" borderId="58" xfId="0" applyFont="1" applyFill="1" applyBorder="1" applyAlignment="1">
      <alignment horizontal="center" vertical="center"/>
    </xf>
    <xf numFmtId="0" fontId="139" fillId="35" borderId="89" xfId="0" applyFont="1" applyFill="1" applyBorder="1" applyAlignment="1">
      <alignment horizontal="center" vertical="center"/>
    </xf>
    <xf numFmtId="0" fontId="1" fillId="35" borderId="84" xfId="0" applyFont="1" applyFill="1" applyBorder="1" applyAlignment="1">
      <alignment horizontal="center" vertical="center" wrapText="1"/>
    </xf>
    <xf numFmtId="0" fontId="1" fillId="35" borderId="201" xfId="0" applyFont="1" applyFill="1" applyBorder="1" applyAlignment="1">
      <alignment horizontal="center" vertical="center" wrapText="1"/>
    </xf>
    <xf numFmtId="0" fontId="1" fillId="35" borderId="270" xfId="0" applyFont="1" applyFill="1" applyBorder="1" applyAlignment="1">
      <alignment horizontal="center" vertical="center" wrapText="1"/>
    </xf>
    <xf numFmtId="0" fontId="1" fillId="35" borderId="171" xfId="0" applyFont="1" applyFill="1" applyBorder="1" applyAlignment="1">
      <alignment horizontal="center" vertical="center" wrapText="1"/>
    </xf>
    <xf numFmtId="0" fontId="1" fillId="35" borderId="82" xfId="41" applyFont="1" applyFill="1" applyBorder="1" applyAlignment="1">
      <alignment horizontal="center" vertical="center" wrapText="1"/>
    </xf>
    <xf numFmtId="0" fontId="1" fillId="35" borderId="198" xfId="41" applyFont="1" applyFill="1" applyBorder="1" applyAlignment="1">
      <alignment horizontal="center" vertical="center" wrapText="1"/>
    </xf>
    <xf numFmtId="0" fontId="1" fillId="35" borderId="275" xfId="41" applyFont="1" applyFill="1" applyBorder="1" applyAlignment="1">
      <alignment horizontal="center" vertical="center" wrapText="1"/>
    </xf>
    <xf numFmtId="0" fontId="1" fillId="35" borderId="82" xfId="0" applyFont="1" applyFill="1" applyBorder="1" applyAlignment="1">
      <alignment horizontal="center" vertical="center"/>
    </xf>
    <xf numFmtId="0" fontId="1" fillId="35" borderId="198" xfId="0" applyFont="1" applyFill="1" applyBorder="1" applyAlignment="1">
      <alignment horizontal="center" vertical="center"/>
    </xf>
    <xf numFmtId="0" fontId="1" fillId="35" borderId="275" xfId="0" applyFont="1" applyFill="1" applyBorder="1" applyAlignment="1">
      <alignment horizontal="center" vertical="center"/>
    </xf>
    <xf numFmtId="0" fontId="145" fillId="43" borderId="195" xfId="0" applyFont="1" applyFill="1" applyBorder="1" applyAlignment="1">
      <alignment horizontal="center" vertical="center" wrapText="1"/>
    </xf>
    <xf numFmtId="0" fontId="145" fillId="43" borderId="170" xfId="0" applyFont="1" applyFill="1" applyBorder="1" applyAlignment="1">
      <alignment horizontal="center" vertical="center" wrapText="1"/>
    </xf>
    <xf numFmtId="0" fontId="145" fillId="43" borderId="196" xfId="0" applyFont="1" applyFill="1" applyBorder="1" applyAlignment="1">
      <alignment horizontal="center" vertical="center" wrapText="1"/>
    </xf>
    <xf numFmtId="0" fontId="1" fillId="35" borderId="277" xfId="0" applyFont="1" applyFill="1" applyBorder="1" applyAlignment="1">
      <alignment horizontal="center" vertical="center"/>
    </xf>
    <xf numFmtId="0" fontId="1" fillId="35" borderId="103" xfId="0" applyFont="1" applyFill="1" applyBorder="1" applyAlignment="1">
      <alignment horizontal="center" vertical="center" wrapText="1"/>
    </xf>
    <xf numFmtId="0" fontId="1" fillId="35" borderId="271" xfId="0" applyFont="1" applyFill="1" applyBorder="1" applyAlignment="1">
      <alignment horizontal="center" vertical="center" wrapText="1"/>
    </xf>
    <xf numFmtId="0" fontId="146" fillId="33" borderId="0" xfId="0" applyFont="1" applyFill="1" applyAlignment="1">
      <alignment horizontal="center" vertical="center"/>
    </xf>
    <xf numFmtId="0" fontId="1" fillId="35" borderId="185" xfId="0" applyFont="1" applyFill="1" applyBorder="1" applyAlignment="1">
      <alignment horizontal="center" vertical="center" wrapText="1"/>
    </xf>
    <xf numFmtId="0" fontId="1" fillId="35" borderId="153" xfId="0" applyFont="1" applyFill="1" applyBorder="1" applyAlignment="1">
      <alignment horizontal="center" vertical="center" wrapText="1"/>
    </xf>
    <xf numFmtId="0" fontId="1" fillId="35" borderId="187" xfId="0" applyFont="1" applyFill="1" applyBorder="1" applyAlignment="1">
      <alignment horizontal="center" vertical="center" wrapText="1"/>
    </xf>
    <xf numFmtId="0" fontId="1" fillId="35" borderId="170" xfId="0" applyFont="1" applyFill="1" applyBorder="1" applyAlignment="1">
      <alignment horizontal="center" vertical="center"/>
    </xf>
    <xf numFmtId="0" fontId="1" fillId="35" borderId="158" xfId="0" applyFont="1" applyFill="1" applyBorder="1" applyAlignment="1">
      <alignment horizontal="center" vertical="center"/>
    </xf>
    <xf numFmtId="0" fontId="1" fillId="35" borderId="273" xfId="0" applyFont="1" applyFill="1" applyBorder="1" applyAlignment="1">
      <alignment horizontal="center" vertical="center"/>
    </xf>
    <xf numFmtId="0" fontId="1" fillId="35" borderId="189" xfId="0" applyFont="1" applyFill="1" applyBorder="1" applyAlignment="1">
      <alignment horizontal="center" vertical="center"/>
    </xf>
    <xf numFmtId="0" fontId="1" fillId="35" borderId="103" xfId="0" applyFont="1" applyFill="1" applyBorder="1" applyAlignment="1">
      <alignment horizontal="center" vertical="center"/>
    </xf>
    <xf numFmtId="0" fontId="1" fillId="35" borderId="271" xfId="0" applyFont="1" applyFill="1" applyBorder="1" applyAlignment="1">
      <alignment horizontal="center" vertical="center"/>
    </xf>
    <xf numFmtId="0" fontId="145" fillId="43" borderId="158" xfId="0" applyFont="1" applyFill="1" applyBorder="1" applyAlignment="1">
      <alignment horizontal="center" vertical="center" wrapText="1"/>
    </xf>
    <xf numFmtId="0" fontId="191" fillId="33" borderId="0" xfId="0" applyFont="1" applyFill="1" applyBorder="1" applyAlignment="1">
      <alignment horizontal="center" vertical="center" wrapText="1"/>
    </xf>
    <xf numFmtId="0" fontId="88" fillId="0" borderId="21" xfId="0" applyFont="1" applyBorder="1" applyAlignment="1">
      <alignment horizontal="center" vertical="center" textRotation="90"/>
    </xf>
    <xf numFmtId="0" fontId="0" fillId="0" borderId="21" xfId="0" applyBorder="1" applyAlignment="1">
      <alignment horizontal="center" vertical="center" textRotation="90"/>
    </xf>
    <xf numFmtId="0" fontId="0" fillId="0" borderId="23" xfId="0" applyBorder="1" applyAlignment="1">
      <alignment horizontal="center" vertical="center" textRotation="90"/>
    </xf>
    <xf numFmtId="49" fontId="92" fillId="2" borderId="204" xfId="0" applyNumberFormat="1" applyFont="1" applyFill="1" applyBorder="1" applyAlignment="1">
      <alignment horizontal="left" vertical="center"/>
    </xf>
    <xf numFmtId="0" fontId="93" fillId="2" borderId="92" xfId="0" applyFont="1" applyFill="1" applyBorder="1" applyAlignment="1">
      <alignment horizontal="left" vertical="center"/>
    </xf>
    <xf numFmtId="49" fontId="70" fillId="10" borderId="204" xfId="0" applyNumberFormat="1" applyFont="1" applyFill="1" applyBorder="1" applyAlignment="1">
      <alignment horizontal="left" vertical="center"/>
    </xf>
    <xf numFmtId="0" fontId="94" fillId="10" borderId="92" xfId="0" applyFont="1" applyFill="1" applyBorder="1" applyAlignment="1">
      <alignment horizontal="left" vertical="center"/>
    </xf>
    <xf numFmtId="49" fontId="61" fillId="0" borderId="238" xfId="0" applyNumberFormat="1" applyFont="1" applyBorder="1" applyAlignment="1">
      <alignment horizontal="center" vertical="center" wrapText="1"/>
    </xf>
    <xf numFmtId="49" fontId="61" fillId="0" borderId="240" xfId="0" applyNumberFormat="1" applyFont="1" applyBorder="1" applyAlignment="1">
      <alignment horizontal="center" vertical="center" wrapText="1"/>
    </xf>
    <xf numFmtId="49" fontId="61" fillId="0" borderId="241" xfId="0" applyNumberFormat="1" applyFont="1" applyBorder="1" applyAlignment="1">
      <alignment horizontal="center" vertical="center" wrapText="1"/>
    </xf>
    <xf numFmtId="49" fontId="61" fillId="0" borderId="242" xfId="0" applyNumberFormat="1" applyFont="1" applyBorder="1" applyAlignment="1">
      <alignment horizontal="center" vertical="center" wrapText="1"/>
    </xf>
    <xf numFmtId="49" fontId="61" fillId="0" borderId="243" xfId="0" applyNumberFormat="1" applyFont="1" applyBorder="1" applyAlignment="1">
      <alignment horizontal="center" vertical="center" wrapText="1"/>
    </xf>
    <xf numFmtId="49" fontId="87" fillId="9" borderId="21" xfId="0" applyNumberFormat="1" applyFont="1" applyFill="1" applyBorder="1" applyAlignment="1">
      <alignment horizontal="left" vertical="center"/>
    </xf>
    <xf numFmtId="49" fontId="89" fillId="9" borderId="21" xfId="0" applyNumberFormat="1" applyFont="1" applyFill="1" applyBorder="1" applyAlignment="1">
      <alignment horizontal="left" vertical="center"/>
    </xf>
    <xf numFmtId="49" fontId="90" fillId="10" borderId="21" xfId="0" applyNumberFormat="1" applyFont="1" applyFill="1" applyBorder="1" applyAlignment="1">
      <alignment horizontal="left" vertical="center"/>
    </xf>
    <xf numFmtId="49" fontId="33" fillId="10" borderId="21" xfId="0" applyNumberFormat="1" applyFont="1" applyFill="1" applyBorder="1" applyAlignment="1">
      <alignment horizontal="left" vertical="center"/>
    </xf>
    <xf numFmtId="0" fontId="82" fillId="0" borderId="0" xfId="0" applyFont="1" applyAlignment="1">
      <alignment horizontal="left" vertical="center"/>
    </xf>
    <xf numFmtId="16" fontId="91" fillId="0" borderId="244" xfId="0" applyNumberFormat="1" applyFont="1" applyBorder="1" applyAlignment="1">
      <alignment horizontal="center" vertical="center"/>
    </xf>
    <xf numFmtId="16" fontId="91" fillId="0" borderId="170" xfId="0" applyNumberFormat="1" applyFont="1" applyBorder="1" applyAlignment="1">
      <alignment horizontal="center" vertical="center"/>
    </xf>
    <xf numFmtId="16" fontId="91" fillId="0" borderId="245" xfId="0" applyNumberFormat="1" applyFont="1" applyBorder="1" applyAlignment="1">
      <alignment horizontal="center" vertical="center"/>
    </xf>
    <xf numFmtId="16" fontId="91" fillId="0" borderId="13" xfId="0" applyNumberFormat="1" applyFont="1" applyBorder="1" applyAlignment="1">
      <alignment horizontal="center" vertical="center"/>
    </xf>
    <xf numFmtId="16" fontId="91" fillId="0" borderId="119" xfId="0" applyNumberFormat="1" applyFont="1" applyBorder="1" applyAlignment="1">
      <alignment horizontal="center" vertical="center"/>
    </xf>
    <xf numFmtId="49" fontId="61" fillId="0" borderId="228" xfId="0" applyNumberFormat="1" applyFont="1" applyBorder="1" applyAlignment="1">
      <alignment horizontal="center" vertical="center" wrapText="1"/>
    </xf>
    <xf numFmtId="49" fontId="61" fillId="0" borderId="229" xfId="0" applyNumberFormat="1" applyFont="1" applyBorder="1" applyAlignment="1">
      <alignment horizontal="center" vertical="center" wrapText="1"/>
    </xf>
    <xf numFmtId="0" fontId="90" fillId="0" borderId="233" xfId="0" applyFont="1" applyBorder="1" applyAlignment="1">
      <alignment horizontal="center" vertical="center"/>
    </xf>
    <xf numFmtId="0" fontId="90" fillId="0" borderId="100" xfId="0" applyFont="1" applyBorder="1" applyAlignment="1">
      <alignment horizontal="center" vertical="center"/>
    </xf>
    <xf numFmtId="0" fontId="90" fillId="0" borderId="234" xfId="0" applyFont="1" applyBorder="1" applyAlignment="1">
      <alignment horizontal="center" vertical="center"/>
    </xf>
    <xf numFmtId="0" fontId="81" fillId="0" borderId="0" xfId="0" applyFont="1" applyAlignment="1">
      <alignment horizontal="left"/>
    </xf>
    <xf numFmtId="49" fontId="61" fillId="0" borderId="235" xfId="0" applyNumberFormat="1" applyFont="1" applyBorder="1" applyAlignment="1">
      <alignment horizontal="center" vertical="center" wrapText="1"/>
    </xf>
    <xf numFmtId="49" fontId="61" fillId="0" borderId="236" xfId="0" applyNumberFormat="1" applyFont="1" applyBorder="1" applyAlignment="1">
      <alignment horizontal="center" vertical="center" wrapText="1"/>
    </xf>
    <xf numFmtId="0" fontId="78" fillId="0" borderId="0" xfId="0" applyFont="1" applyAlignment="1">
      <alignment horizontal="left"/>
    </xf>
    <xf numFmtId="0" fontId="79" fillId="0" borderId="0" xfId="0" applyFont="1"/>
    <xf numFmtId="49" fontId="61" fillId="0" borderId="237" xfId="0" applyNumberFormat="1" applyFont="1" applyBorder="1" applyAlignment="1">
      <alignment horizontal="center" vertical="center" wrapText="1"/>
    </xf>
    <xf numFmtId="0" fontId="80" fillId="0" borderId="0" xfId="0" applyFont="1" applyAlignment="1">
      <alignment horizontal="left"/>
    </xf>
    <xf numFmtId="49" fontId="61" fillId="0" borderId="239" xfId="0" applyNumberFormat="1" applyFont="1" applyBorder="1" applyAlignment="1">
      <alignment horizontal="center" vertical="center" wrapText="1"/>
    </xf>
    <xf numFmtId="0" fontId="90" fillId="0" borderId="216" xfId="0" applyFont="1" applyBorder="1" applyAlignment="1">
      <alignment horizontal="center" vertical="center"/>
    </xf>
    <xf numFmtId="0" fontId="90" fillId="0" borderId="217" xfId="0" applyFont="1" applyBorder="1" applyAlignment="1">
      <alignment horizontal="center" vertical="center"/>
    </xf>
    <xf numFmtId="0" fontId="90" fillId="0" borderId="218" xfId="0" applyFont="1" applyBorder="1" applyAlignment="1">
      <alignment horizontal="center" vertical="center"/>
    </xf>
    <xf numFmtId="0" fontId="13" fillId="8" borderId="230" xfId="0" applyFont="1" applyFill="1" applyBorder="1" applyAlignment="1">
      <alignment horizontal="center" vertical="center" wrapText="1"/>
    </xf>
    <xf numFmtId="0" fontId="13" fillId="8" borderId="231" xfId="0" applyFont="1" applyFill="1" applyBorder="1" applyAlignment="1">
      <alignment horizontal="center" vertical="center" wrapText="1"/>
    </xf>
    <xf numFmtId="0" fontId="13" fillId="8" borderId="232" xfId="0" applyFont="1" applyFill="1" applyBorder="1" applyAlignment="1">
      <alignment horizontal="center" vertical="center" wrapText="1"/>
    </xf>
    <xf numFmtId="0" fontId="14" fillId="7" borderId="182" xfId="0" applyFont="1" applyFill="1" applyBorder="1" applyAlignment="1">
      <alignment horizontal="center" vertical="center"/>
    </xf>
    <xf numFmtId="0" fontId="14" fillId="7" borderId="149" xfId="0" applyFont="1" applyFill="1" applyBorder="1" applyAlignment="1">
      <alignment horizontal="center" vertical="center"/>
    </xf>
    <xf numFmtId="0" fontId="14" fillId="7" borderId="183" xfId="0" applyFont="1" applyFill="1" applyBorder="1" applyAlignment="1">
      <alignment horizontal="center" vertical="center"/>
    </xf>
    <xf numFmtId="0" fontId="68" fillId="0" borderId="0" xfId="0" applyFont="1" applyAlignment="1">
      <alignment horizontal="left"/>
    </xf>
    <xf numFmtId="0" fontId="13" fillId="0" borderId="223" xfId="41" applyFont="1" applyBorder="1" applyAlignment="1">
      <alignment horizontal="center" vertical="center"/>
    </xf>
    <xf numFmtId="0" fontId="13" fillId="0" borderId="224" xfId="41" applyFont="1" applyBorder="1" applyAlignment="1">
      <alignment horizontal="center" vertical="center"/>
    </xf>
    <xf numFmtId="0" fontId="13" fillId="0" borderId="225" xfId="41" applyFont="1" applyBorder="1" applyAlignment="1">
      <alignment horizontal="center" vertical="center"/>
    </xf>
    <xf numFmtId="0" fontId="13" fillId="0" borderId="226" xfId="41" applyFont="1" applyBorder="1" applyAlignment="1">
      <alignment horizontal="center" vertical="center"/>
    </xf>
    <xf numFmtId="0" fontId="13" fillId="0" borderId="227" xfId="41" applyFont="1" applyBorder="1" applyAlignment="1">
      <alignment horizontal="center" vertical="center"/>
    </xf>
    <xf numFmtId="0" fontId="13" fillId="0" borderId="222" xfId="0" applyFont="1" applyBorder="1" applyAlignment="1">
      <alignment horizontal="center" vertical="center" wrapText="1"/>
    </xf>
    <xf numFmtId="0" fontId="13" fillId="0" borderId="220" xfId="0" applyFont="1" applyBorder="1" applyAlignment="1">
      <alignment horizontal="center" vertical="center" wrapText="1"/>
    </xf>
    <xf numFmtId="0" fontId="13" fillId="0" borderId="221" xfId="0" applyFont="1" applyBorder="1" applyAlignment="1">
      <alignment horizontal="center" vertical="center" wrapText="1"/>
    </xf>
    <xf numFmtId="0" fontId="13" fillId="0" borderId="216" xfId="0" applyFont="1" applyBorder="1" applyAlignment="1">
      <alignment horizontal="center"/>
    </xf>
    <xf numFmtId="0" fontId="0" fillId="0" borderId="217" xfId="0" applyBorder="1" applyAlignment="1">
      <alignment horizontal="center"/>
    </xf>
    <xf numFmtId="0" fontId="0" fillId="0" borderId="218" xfId="0" applyBorder="1" applyAlignment="1">
      <alignment horizontal="center"/>
    </xf>
    <xf numFmtId="0" fontId="13" fillId="0" borderId="219" xfId="41" applyFont="1" applyBorder="1" applyAlignment="1">
      <alignment horizontal="center" vertical="center" wrapText="1"/>
    </xf>
    <xf numFmtId="0" fontId="13" fillId="0" borderId="23" xfId="41" applyFont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13" fillId="0" borderId="217" xfId="0" applyFont="1" applyBorder="1" applyAlignment="1">
      <alignment horizontal="center"/>
    </xf>
    <xf numFmtId="0" fontId="13" fillId="0" borderId="218" xfId="0" applyFont="1" applyBorder="1" applyAlignment="1">
      <alignment horizontal="center"/>
    </xf>
    <xf numFmtId="0" fontId="10" fillId="0" borderId="250" xfId="0" applyFont="1" applyBorder="1" applyAlignment="1">
      <alignment horizontal="center"/>
    </xf>
    <xf numFmtId="0" fontId="10" fillId="0" borderId="25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246" xfId="0" applyFont="1" applyBorder="1" applyAlignment="1">
      <alignment horizontal="center"/>
    </xf>
    <xf numFmtId="0" fontId="10" fillId="0" borderId="247" xfId="0" applyFont="1" applyBorder="1" applyAlignment="1">
      <alignment horizontal="center"/>
    </xf>
    <xf numFmtId="0" fontId="37" fillId="0" borderId="248" xfId="0" applyFont="1" applyBorder="1" applyAlignment="1">
      <alignment horizontal="center" vertical="top"/>
    </xf>
    <xf numFmtId="0" fontId="37" fillId="0" borderId="249" xfId="0" applyFont="1" applyBorder="1" applyAlignment="1">
      <alignment horizontal="center" vertical="top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7" fillId="0" borderId="1" xfId="41" applyFont="1" applyBorder="1" applyAlignment="1">
      <alignment horizontal="center" vertical="center" wrapText="1"/>
    </xf>
    <xf numFmtId="0" fontId="7" fillId="21" borderId="21" xfId="0" applyFont="1" applyFill="1" applyBorder="1" applyAlignment="1">
      <alignment horizontal="center" vertical="center" wrapText="1"/>
    </xf>
    <xf numFmtId="0" fontId="7" fillId="21" borderId="23" xfId="0" applyFont="1" applyFill="1" applyBorder="1" applyAlignment="1">
      <alignment horizontal="center" vertical="center" wrapText="1"/>
    </xf>
    <xf numFmtId="0" fontId="7" fillId="0" borderId="1" xfId="41" applyFont="1" applyBorder="1" applyAlignment="1">
      <alignment horizontal="center" wrapText="1"/>
    </xf>
    <xf numFmtId="0" fontId="7" fillId="0" borderId="90" xfId="41" applyFont="1" applyBorder="1" applyAlignment="1">
      <alignment horizontal="center" wrapText="1"/>
    </xf>
    <xf numFmtId="0" fontId="7" fillId="0" borderId="89" xfId="41" applyFont="1" applyBorder="1" applyAlignment="1">
      <alignment horizontal="center" wrapText="1"/>
    </xf>
    <xf numFmtId="0" fontId="7" fillId="0" borderId="58" xfId="41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7" fillId="21" borderId="18" xfId="0" applyFont="1" applyFill="1" applyBorder="1" applyAlignment="1">
      <alignment horizontal="center" vertical="center" wrapText="1"/>
    </xf>
    <xf numFmtId="0" fontId="51" fillId="0" borderId="260" xfId="0" applyFont="1" applyBorder="1" applyAlignment="1">
      <alignment horizontal="center" vertical="center"/>
    </xf>
    <xf numFmtId="0" fontId="51" fillId="0" borderId="262" xfId="0" applyFont="1" applyBorder="1" applyAlignment="1">
      <alignment horizontal="center" vertical="center"/>
    </xf>
    <xf numFmtId="0" fontId="7" fillId="0" borderId="263" xfId="41" applyFont="1" applyBorder="1" applyAlignment="1">
      <alignment horizontal="center" wrapText="1"/>
    </xf>
    <xf numFmtId="0" fontId="7" fillId="0" borderId="23" xfId="41" applyFont="1" applyBorder="1" applyAlignment="1">
      <alignment horizontal="center" wrapText="1"/>
    </xf>
    <xf numFmtId="0" fontId="7" fillId="0" borderId="18" xfId="41" applyFont="1" applyBorder="1" applyAlignment="1">
      <alignment horizontal="center" wrapText="1"/>
    </xf>
    <xf numFmtId="0" fontId="7" fillId="0" borderId="264" xfId="41" applyFont="1" applyBorder="1" applyAlignment="1">
      <alignment horizontal="center" wrapText="1"/>
    </xf>
    <xf numFmtId="0" fontId="7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7" fillId="0" borderId="226" xfId="41" applyFont="1" applyBorder="1" applyAlignment="1">
      <alignment horizontal="center" vertical="center"/>
    </xf>
    <xf numFmtId="0" fontId="7" fillId="0" borderId="227" xfId="41" applyFont="1" applyBorder="1" applyAlignment="1">
      <alignment horizontal="center" vertical="center"/>
    </xf>
    <xf numFmtId="0" fontId="7" fillId="0" borderId="253" xfId="0" applyFont="1" applyBorder="1" applyAlignment="1">
      <alignment horizontal="center"/>
    </xf>
    <xf numFmtId="0" fontId="9" fillId="0" borderId="253" xfId="0" applyFont="1" applyBorder="1" applyAlignment="1">
      <alignment horizontal="center"/>
    </xf>
    <xf numFmtId="0" fontId="51" fillId="0" borderId="254" xfId="0" applyFont="1" applyBorder="1" applyAlignment="1">
      <alignment horizontal="center" vertical="center"/>
    </xf>
    <xf numFmtId="0" fontId="51" fillId="0" borderId="266" xfId="0" applyFont="1" applyBorder="1" applyAlignment="1">
      <alignment horizontal="center" vertical="center"/>
    </xf>
    <xf numFmtId="0" fontId="7" fillId="0" borderId="222" xfId="0" applyFont="1" applyBorder="1" applyAlignment="1">
      <alignment horizontal="center" vertical="center" wrapText="1"/>
    </xf>
    <xf numFmtId="0" fontId="7" fillId="0" borderId="220" xfId="0" applyFont="1" applyBorder="1" applyAlignment="1">
      <alignment horizontal="center" vertical="center" wrapText="1"/>
    </xf>
    <xf numFmtId="0" fontId="7" fillId="0" borderId="221" xfId="0" applyFont="1" applyBorder="1" applyAlignment="1">
      <alignment horizontal="center" vertical="center" wrapText="1"/>
    </xf>
    <xf numFmtId="0" fontId="7" fillId="0" borderId="216" xfId="0" applyFont="1" applyBorder="1" applyAlignment="1">
      <alignment horizontal="center"/>
    </xf>
    <xf numFmtId="0" fontId="7" fillId="0" borderId="217" xfId="0" applyFont="1" applyBorder="1" applyAlignment="1">
      <alignment horizontal="center"/>
    </xf>
    <xf numFmtId="0" fontId="7" fillId="0" borderId="218" xfId="0" applyFont="1" applyBorder="1" applyAlignment="1">
      <alignment horizontal="center"/>
    </xf>
    <xf numFmtId="0" fontId="51" fillId="0" borderId="265" xfId="0" applyFont="1" applyBorder="1" applyAlignment="1">
      <alignment horizontal="center" vertical="center"/>
    </xf>
    <xf numFmtId="0" fontId="7" fillId="0" borderId="223" xfId="41" applyFont="1" applyBorder="1" applyAlignment="1">
      <alignment horizontal="center"/>
    </xf>
    <xf numFmtId="0" fontId="7" fillId="0" borderId="224" xfId="41" applyFont="1" applyBorder="1" applyAlignment="1">
      <alignment horizontal="center"/>
    </xf>
    <xf numFmtId="0" fontId="7" fillId="0" borderId="225" xfId="41" applyFont="1" applyBorder="1" applyAlignment="1">
      <alignment horizontal="center"/>
    </xf>
    <xf numFmtId="0" fontId="7" fillId="0" borderId="212" xfId="41" applyFont="1" applyBorder="1" applyAlignment="1">
      <alignment horizontal="center"/>
    </xf>
    <xf numFmtId="0" fontId="7" fillId="0" borderId="207" xfId="41" applyFont="1" applyBorder="1" applyAlignment="1">
      <alignment horizontal="center"/>
    </xf>
    <xf numFmtId="0" fontId="7" fillId="0" borderId="208" xfId="41" applyFont="1" applyBorder="1" applyAlignment="1">
      <alignment horizontal="center"/>
    </xf>
    <xf numFmtId="0" fontId="9" fillId="0" borderId="255" xfId="0" applyFont="1" applyBorder="1" applyAlignment="1">
      <alignment horizontal="center" vertical="center"/>
    </xf>
    <xf numFmtId="0" fontId="9" fillId="0" borderId="267" xfId="0" applyFont="1" applyBorder="1" applyAlignment="1">
      <alignment horizontal="center" vertical="center"/>
    </xf>
    <xf numFmtId="0" fontId="7" fillId="8" borderId="230" xfId="0" applyFont="1" applyFill="1" applyBorder="1" applyAlignment="1">
      <alignment horizontal="center" vertical="center" wrapText="1"/>
    </xf>
    <xf numFmtId="0" fontId="7" fillId="8" borderId="231" xfId="0" applyFont="1" applyFill="1" applyBorder="1" applyAlignment="1">
      <alignment horizontal="center" vertical="center" wrapText="1"/>
    </xf>
    <xf numFmtId="0" fontId="7" fillId="8" borderId="232" xfId="0" applyFont="1" applyFill="1" applyBorder="1" applyAlignment="1">
      <alignment horizontal="center" vertical="center" wrapText="1"/>
    </xf>
    <xf numFmtId="0" fontId="7" fillId="0" borderId="268" xfId="41" applyFont="1" applyBorder="1" applyAlignment="1">
      <alignment horizontal="center" vertical="center"/>
    </xf>
    <xf numFmtId="0" fontId="42" fillId="0" borderId="252" xfId="0" applyFont="1" applyBorder="1" applyAlignment="1">
      <alignment horizontal="center" wrapText="1"/>
    </xf>
    <xf numFmtId="0" fontId="42" fillId="0" borderId="253" xfId="0" applyFont="1" applyBorder="1" applyAlignment="1">
      <alignment horizontal="center" wrapText="1"/>
    </xf>
    <xf numFmtId="0" fontId="42" fillId="0" borderId="254" xfId="0" applyFont="1" applyBorder="1" applyAlignment="1">
      <alignment horizontal="center" wrapText="1"/>
    </xf>
    <xf numFmtId="0" fontId="7" fillId="0" borderId="255" xfId="0" applyFont="1" applyBorder="1" applyAlignment="1">
      <alignment horizontal="center" vertical="center" wrapText="1"/>
    </xf>
    <xf numFmtId="0" fontId="7" fillId="0" borderId="219" xfId="41" applyFont="1" applyBorder="1" applyAlignment="1">
      <alignment horizontal="center" wrapText="1"/>
    </xf>
    <xf numFmtId="0" fontId="51" fillId="0" borderId="19" xfId="0" applyFont="1" applyBorder="1" applyAlignment="1">
      <alignment horizontal="center" vertical="center"/>
    </xf>
    <xf numFmtId="0" fontId="51" fillId="0" borderId="16" xfId="0" applyFont="1" applyBorder="1" applyAlignment="1">
      <alignment horizontal="center" vertical="center"/>
    </xf>
    <xf numFmtId="0" fontId="7" fillId="0" borderId="258" xfId="0" applyFont="1" applyBorder="1" applyAlignment="1">
      <alignment horizontal="center" vertical="center" wrapText="1"/>
    </xf>
    <xf numFmtId="0" fontId="7" fillId="0" borderId="261" xfId="0" applyFont="1" applyBorder="1" applyAlignment="1">
      <alignment horizontal="center" vertical="center" wrapText="1"/>
    </xf>
    <xf numFmtId="0" fontId="7" fillId="0" borderId="267" xfId="0" applyFont="1" applyBorder="1" applyAlignment="1">
      <alignment horizontal="center" vertical="center" wrapText="1"/>
    </xf>
    <xf numFmtId="0" fontId="52" fillId="8" borderId="252" xfId="0" applyFont="1" applyFill="1" applyBorder="1" applyAlignment="1">
      <alignment horizontal="center" vertical="center" wrapText="1"/>
    </xf>
    <xf numFmtId="0" fontId="52" fillId="8" borderId="253" xfId="0" applyFont="1" applyFill="1" applyBorder="1" applyAlignment="1">
      <alignment horizontal="center" vertical="center" wrapText="1"/>
    </xf>
    <xf numFmtId="0" fontId="52" fillId="8" borderId="254" xfId="0" applyFont="1" applyFill="1" applyBorder="1" applyAlignment="1">
      <alignment horizontal="center" vertical="center" wrapText="1"/>
    </xf>
    <xf numFmtId="0" fontId="51" fillId="0" borderId="20" xfId="0" applyFont="1" applyBorder="1" applyAlignment="1">
      <alignment horizontal="center" vertical="center"/>
    </xf>
    <xf numFmtId="0" fontId="51" fillId="0" borderId="24" xfId="0" applyFont="1" applyBorder="1" applyAlignment="1">
      <alignment horizontal="center" vertical="center"/>
    </xf>
    <xf numFmtId="0" fontId="7" fillId="0" borderId="212" xfId="0" applyFont="1" applyBorder="1" applyAlignment="1">
      <alignment horizontal="center"/>
    </xf>
    <xf numFmtId="0" fontId="7" fillId="0" borderId="207" xfId="0" applyFont="1" applyBorder="1" applyAlignment="1">
      <alignment horizontal="center"/>
    </xf>
    <xf numFmtId="0" fontId="7" fillId="0" borderId="256" xfId="0" applyFont="1" applyBorder="1" applyAlignment="1">
      <alignment horizontal="center"/>
    </xf>
    <xf numFmtId="0" fontId="52" fillId="0" borderId="257" xfId="0" applyFont="1" applyBorder="1" applyAlignment="1">
      <alignment horizontal="center"/>
    </xf>
    <xf numFmtId="0" fontId="46" fillId="0" borderId="259" xfId="0" applyFont="1" applyBorder="1" applyAlignment="1">
      <alignment horizontal="center" wrapText="1"/>
    </xf>
    <xf numFmtId="0" fontId="46" fillId="0" borderId="257" xfId="0" applyFont="1" applyBorder="1" applyAlignment="1">
      <alignment horizontal="center" wrapText="1"/>
    </xf>
    <xf numFmtId="0" fontId="46" fillId="0" borderId="260" xfId="0" applyFont="1" applyBorder="1" applyAlignment="1">
      <alignment horizontal="center" wrapText="1"/>
    </xf>
    <xf numFmtId="0" fontId="9" fillId="0" borderId="120" xfId="41" applyFont="1" applyBorder="1" applyAlignment="1">
      <alignment horizontal="center" vertical="center"/>
    </xf>
    <xf numFmtId="0" fontId="9" fillId="0" borderId="121" xfId="41" applyFont="1" applyBorder="1" applyAlignment="1">
      <alignment horizontal="center" vertical="center"/>
    </xf>
    <xf numFmtId="0" fontId="9" fillId="0" borderId="122" xfId="41" applyFont="1" applyBorder="1" applyAlignment="1">
      <alignment horizontal="center" vertical="center"/>
    </xf>
    <xf numFmtId="0" fontId="9" fillId="0" borderId="196" xfId="41" applyFont="1" applyBorder="1" applyAlignment="1">
      <alignment horizontal="center" vertical="center"/>
    </xf>
    <xf numFmtId="0" fontId="9" fillId="0" borderId="195" xfId="41" applyFont="1" applyBorder="1" applyAlignment="1">
      <alignment horizontal="center" vertical="center"/>
    </xf>
    <xf numFmtId="0" fontId="8" fillId="45" borderId="0" xfId="44" applyFont="1" applyFill="1" applyAlignment="1">
      <alignment horizontal="center" vertical="center"/>
    </xf>
    <xf numFmtId="0" fontId="8" fillId="0" borderId="0" xfId="44" applyFont="1" applyAlignment="1">
      <alignment horizontal="center" vertical="center"/>
    </xf>
    <xf numFmtId="0" fontId="58" fillId="0" borderId="0" xfId="44" applyFont="1" applyFill="1" applyAlignment="1">
      <alignment horizontal="left" vertical="center"/>
    </xf>
    <xf numFmtId="0" fontId="14" fillId="0" borderId="0" xfId="44" applyFont="1" applyFill="1" applyAlignment="1">
      <alignment horizontal="center" vertical="center"/>
    </xf>
    <xf numFmtId="0" fontId="8" fillId="0" borderId="0" xfId="44" applyFont="1" applyFill="1" applyAlignment="1">
      <alignment horizontal="center" vertical="center"/>
    </xf>
    <xf numFmtId="0" fontId="8" fillId="0" borderId="0" xfId="44" applyFont="1" applyAlignment="1">
      <alignment horizontal="center" vertical="center" wrapText="1"/>
    </xf>
    <xf numFmtId="0" fontId="6" fillId="0" borderId="0" xfId="44" applyFont="1" applyFill="1" applyAlignment="1">
      <alignment vertical="center"/>
    </xf>
    <xf numFmtId="0" fontId="6" fillId="0" borderId="0" xfId="44" applyFont="1" applyAlignment="1">
      <alignment horizontal="center" vertical="center"/>
    </xf>
    <xf numFmtId="0" fontId="8" fillId="0" borderId="0" xfId="44" applyFont="1" applyFill="1" applyBorder="1" applyAlignment="1">
      <alignment horizontal="center" vertical="center"/>
    </xf>
    <xf numFmtId="0" fontId="8" fillId="0" borderId="0" xfId="44" applyFont="1" applyBorder="1" applyAlignment="1">
      <alignment horizontal="center" vertical="center"/>
    </xf>
    <xf numFmtId="0" fontId="14" fillId="0" borderId="0" xfId="44" applyFont="1" applyFill="1" applyAlignment="1">
      <alignment horizontal="left" vertical="center"/>
    </xf>
    <xf numFmtId="0" fontId="14" fillId="0" borderId="0" xfId="44" applyFont="1" applyFill="1" applyAlignment="1">
      <alignment horizontal="center" vertical="center" wrapText="1"/>
    </xf>
    <xf numFmtId="0" fontId="28" fillId="27" borderId="182" xfId="44" applyFont="1" applyFill="1" applyBorder="1" applyAlignment="1">
      <alignment horizontal="center" vertical="center"/>
    </xf>
    <xf numFmtId="0" fontId="28" fillId="27" borderId="149" xfId="44" applyFont="1" applyFill="1" applyBorder="1" applyAlignment="1">
      <alignment horizontal="center" vertical="center"/>
    </xf>
    <xf numFmtId="0" fontId="28" fillId="27" borderId="183" xfId="44" applyFont="1" applyFill="1" applyBorder="1" applyAlignment="1">
      <alignment horizontal="center" vertical="center"/>
    </xf>
    <xf numFmtId="0" fontId="28" fillId="0" borderId="0" xfId="44" applyFont="1" applyFill="1" applyBorder="1" applyAlignment="1">
      <alignment horizontal="center" vertical="center"/>
    </xf>
    <xf numFmtId="0" fontId="195" fillId="0" borderId="0" xfId="44" applyFont="1" applyBorder="1" applyAlignment="1">
      <alignment vertical="center"/>
    </xf>
    <xf numFmtId="0" fontId="7" fillId="29" borderId="18" xfId="41" applyFont="1" applyFill="1" applyBorder="1" applyAlignment="1">
      <alignment horizontal="center" vertical="center" wrapText="1"/>
    </xf>
    <xf numFmtId="0" fontId="28" fillId="29" borderId="212" xfId="41" applyFont="1" applyFill="1" applyBorder="1" applyAlignment="1">
      <alignment horizontal="center" vertical="center"/>
    </xf>
    <xf numFmtId="0" fontId="28" fillId="29" borderId="207" xfId="41" applyFont="1" applyFill="1" applyBorder="1" applyAlignment="1">
      <alignment horizontal="center" vertical="center"/>
    </xf>
    <xf numFmtId="0" fontId="28" fillId="29" borderId="208" xfId="41" applyFont="1" applyFill="1" applyBorder="1" applyAlignment="1">
      <alignment horizontal="center" vertical="center"/>
    </xf>
    <xf numFmtId="0" fontId="7" fillId="29" borderId="268" xfId="41" applyFont="1" applyFill="1" applyBorder="1" applyAlignment="1">
      <alignment horizontal="center" vertical="center" wrapText="1"/>
    </xf>
    <xf numFmtId="0" fontId="7" fillId="29" borderId="285" xfId="41" applyFont="1" applyFill="1" applyBorder="1" applyAlignment="1">
      <alignment horizontal="center" vertical="center"/>
    </xf>
    <xf numFmtId="0" fontId="195" fillId="0" borderId="0" xfId="44" applyFont="1" applyAlignment="1">
      <alignment vertical="center"/>
    </xf>
    <xf numFmtId="49" fontId="8" fillId="18" borderId="18" xfId="41" applyNumberFormat="1" applyFont="1" applyFill="1" applyBorder="1" applyAlignment="1">
      <alignment horizontal="center" vertical="center"/>
    </xf>
    <xf numFmtId="0" fontId="22" fillId="18" borderId="19" xfId="44" applyFont="1" applyFill="1" applyBorder="1" applyAlignment="1">
      <alignment horizontal="left" vertical="center" wrapText="1"/>
    </xf>
    <xf numFmtId="0" fontId="7" fillId="18" borderId="20" xfId="44" applyFont="1" applyFill="1" applyBorder="1" applyAlignment="1">
      <alignment horizontal="center" vertical="center"/>
    </xf>
    <xf numFmtId="0" fontId="7" fillId="29" borderId="204" xfId="44" applyFont="1" applyFill="1" applyBorder="1" applyAlignment="1">
      <alignment horizontal="center" vertical="center" wrapText="1"/>
    </xf>
    <xf numFmtId="0" fontId="6" fillId="28" borderId="1" xfId="44" applyFont="1" applyFill="1" applyBorder="1" applyAlignment="1">
      <alignment horizontal="center" vertical="center"/>
    </xf>
    <xf numFmtId="0" fontId="8" fillId="28" borderId="1" xfId="44" applyFont="1" applyFill="1" applyBorder="1" applyAlignment="1">
      <alignment horizontal="center" vertical="center"/>
    </xf>
    <xf numFmtId="0" fontId="8" fillId="28" borderId="1" xfId="44" applyFont="1" applyFill="1" applyBorder="1" applyAlignment="1">
      <alignment horizontal="center" vertical="center" wrapText="1"/>
    </xf>
    <xf numFmtId="0" fontId="8" fillId="28" borderId="22" xfId="44" applyFont="1" applyFill="1" applyBorder="1" applyAlignment="1">
      <alignment horizontal="center" vertical="center" wrapText="1"/>
    </xf>
    <xf numFmtId="0" fontId="56" fillId="0" borderId="0" xfId="44" applyFont="1" applyFill="1" applyBorder="1" applyAlignment="1">
      <alignment horizontal="center" vertical="center"/>
    </xf>
    <xf numFmtId="0" fontId="8" fillId="0" borderId="0" xfId="44" applyFont="1" applyBorder="1" applyAlignment="1">
      <alignment vertical="center"/>
    </xf>
    <xf numFmtId="0" fontId="7" fillId="29" borderId="23" xfId="41" applyFont="1" applyFill="1" applyBorder="1" applyAlignment="1">
      <alignment horizontal="center" vertical="center" wrapText="1"/>
    </xf>
    <xf numFmtId="0" fontId="7" fillId="29" borderId="16" xfId="41" applyFont="1" applyFill="1" applyBorder="1" applyAlignment="1">
      <alignment horizontal="center" vertical="center" wrapText="1"/>
    </xf>
    <xf numFmtId="1" fontId="7" fillId="29" borderId="16" xfId="41" applyNumberFormat="1" applyFont="1" applyFill="1" applyBorder="1" applyAlignment="1">
      <alignment horizontal="center" vertical="center"/>
    </xf>
    <xf numFmtId="0" fontId="7" fillId="29" borderId="16" xfId="44" applyFont="1" applyFill="1" applyBorder="1" applyAlignment="1">
      <alignment horizontal="center" vertical="center"/>
    </xf>
    <xf numFmtId="0" fontId="7" fillId="29" borderId="16" xfId="41" applyFont="1" applyFill="1" applyBorder="1" applyAlignment="1">
      <alignment horizontal="center" vertical="center"/>
    </xf>
    <xf numFmtId="1" fontId="7" fillId="29" borderId="16" xfId="44" applyNumberFormat="1" applyFont="1" applyFill="1" applyBorder="1" applyAlignment="1">
      <alignment horizontal="center" vertical="center"/>
    </xf>
    <xf numFmtId="0" fontId="7" fillId="29" borderId="25" xfId="44" applyFont="1" applyFill="1" applyBorder="1" applyAlignment="1">
      <alignment horizontal="center" vertical="center"/>
    </xf>
    <xf numFmtId="0" fontId="7" fillId="29" borderId="227" xfId="41" applyFont="1" applyFill="1" applyBorder="1" applyAlignment="1">
      <alignment horizontal="center" vertical="center"/>
    </xf>
    <xf numFmtId="0" fontId="7" fillId="29" borderId="286" xfId="41" applyFont="1" applyFill="1" applyBorder="1" applyAlignment="1">
      <alignment horizontal="center" vertical="center"/>
    </xf>
    <xf numFmtId="0" fontId="8" fillId="0" borderId="0" xfId="44" applyFont="1" applyAlignment="1">
      <alignment vertical="center"/>
    </xf>
    <xf numFmtId="49" fontId="8" fillId="18" borderId="21" xfId="41" applyNumberFormat="1" applyFont="1" applyFill="1" applyBorder="1" applyAlignment="1">
      <alignment horizontal="center" vertical="center"/>
    </xf>
    <xf numFmtId="0" fontId="22" fillId="18" borderId="1" xfId="44" applyFont="1" applyFill="1" applyBorder="1" applyAlignment="1">
      <alignment horizontal="left" vertical="center" wrapText="1"/>
    </xf>
    <xf numFmtId="0" fontId="7" fillId="18" borderId="22" xfId="44" applyFont="1" applyFill="1" applyBorder="1" applyAlignment="1">
      <alignment horizontal="center" vertical="center"/>
    </xf>
    <xf numFmtId="0" fontId="7" fillId="29" borderId="205" xfId="44" applyFont="1" applyFill="1" applyBorder="1" applyAlignment="1">
      <alignment horizontal="center" vertical="center" wrapText="1"/>
    </xf>
    <xf numFmtId="0" fontId="9" fillId="0" borderId="1" xfId="44" applyFont="1" applyFill="1" applyBorder="1" applyAlignment="1">
      <alignment horizontal="left" vertical="center" wrapText="1"/>
    </xf>
    <xf numFmtId="0" fontId="22" fillId="28" borderId="1" xfId="44" applyFont="1" applyFill="1" applyBorder="1" applyAlignment="1">
      <alignment horizontal="center" vertical="center" wrapText="1"/>
    </xf>
    <xf numFmtId="0" fontId="110" fillId="0" borderId="1" xfId="44" applyFont="1" applyFill="1" applyBorder="1" applyAlignment="1">
      <alignment horizontal="left" vertical="center" wrapText="1"/>
    </xf>
    <xf numFmtId="0" fontId="22" fillId="28" borderId="22" xfId="44" applyFont="1" applyFill="1" applyBorder="1" applyAlignment="1">
      <alignment horizontal="center" vertical="center" wrapText="1"/>
    </xf>
    <xf numFmtId="0" fontId="22" fillId="0" borderId="0" xfId="44" applyFont="1" applyFill="1" applyBorder="1" applyAlignment="1">
      <alignment horizontal="center" vertical="center" wrapText="1"/>
    </xf>
    <xf numFmtId="0" fontId="8" fillId="0" borderId="71" xfId="41" applyFont="1" applyFill="1" applyBorder="1" applyAlignment="1">
      <alignment horizontal="center" vertical="center" wrapText="1"/>
    </xf>
    <xf numFmtId="0" fontId="196" fillId="28" borderId="13" xfId="44" applyFont="1" applyFill="1" applyBorder="1" applyAlignment="1">
      <alignment horizontal="left" vertical="center" wrapText="1"/>
    </xf>
    <xf numFmtId="49" fontId="7" fillId="0" borderId="72" xfId="41" applyNumberFormat="1" applyFont="1" applyFill="1" applyBorder="1" applyAlignment="1">
      <alignment horizontal="center" vertical="center"/>
    </xf>
    <xf numFmtId="0" fontId="8" fillId="0" borderId="72" xfId="44" applyFont="1" applyFill="1" applyBorder="1" applyAlignment="1">
      <alignment horizontal="center" vertical="center"/>
    </xf>
    <xf numFmtId="0" fontId="8" fillId="2" borderId="72" xfId="41" applyFont="1" applyFill="1" applyBorder="1" applyAlignment="1">
      <alignment horizontal="center" vertical="center"/>
    </xf>
    <xf numFmtId="1" fontId="8" fillId="0" borderId="72" xfId="44" applyNumberFormat="1" applyFont="1" applyFill="1" applyBorder="1" applyAlignment="1">
      <alignment horizontal="center" vertical="center"/>
    </xf>
    <xf numFmtId="0" fontId="8" fillId="28" borderId="169" xfId="44" applyFont="1" applyFill="1" applyBorder="1" applyAlignment="1">
      <alignment horizontal="center" vertical="center"/>
    </xf>
    <xf numFmtId="1" fontId="8" fillId="0" borderId="287" xfId="41" applyNumberFormat="1" applyFont="1" applyFill="1" applyBorder="1" applyAlignment="1">
      <alignment horizontal="center" vertical="center"/>
    </xf>
    <xf numFmtId="165" fontId="8" fillId="0" borderId="172" xfId="41" applyNumberFormat="1" applyFont="1" applyFill="1" applyBorder="1" applyAlignment="1">
      <alignment horizontal="center" vertical="center"/>
    </xf>
    <xf numFmtId="0" fontId="197" fillId="18" borderId="1" xfId="44" applyFont="1" applyFill="1" applyBorder="1" applyAlignment="1">
      <alignment horizontal="left" vertical="center" wrapText="1"/>
    </xf>
    <xf numFmtId="0" fontId="8" fillId="0" borderId="12" xfId="41" applyFont="1" applyFill="1" applyBorder="1" applyAlignment="1">
      <alignment horizontal="center" vertical="center" wrapText="1"/>
    </xf>
    <xf numFmtId="0" fontId="196" fillId="28" borderId="176" xfId="44" applyFont="1" applyFill="1" applyBorder="1" applyAlignment="1">
      <alignment horizontal="left" vertical="center" wrapText="1"/>
    </xf>
    <xf numFmtId="49" fontId="7" fillId="0" borderId="10" xfId="41" applyNumberFormat="1" applyFont="1" applyFill="1" applyBorder="1" applyAlignment="1">
      <alignment horizontal="center" vertical="center"/>
    </xf>
    <xf numFmtId="0" fontId="8" fillId="0" borderId="10" xfId="44" applyFont="1" applyFill="1" applyBorder="1" applyAlignment="1">
      <alignment horizontal="center" vertical="center"/>
    </xf>
    <xf numFmtId="0" fontId="8" fillId="2" borderId="10" xfId="41" applyFont="1" applyFill="1" applyBorder="1" applyAlignment="1">
      <alignment horizontal="center" vertical="center"/>
    </xf>
    <xf numFmtId="1" fontId="8" fillId="0" borderId="10" xfId="44" applyNumberFormat="1" applyFont="1" applyFill="1" applyBorder="1" applyAlignment="1">
      <alignment horizontal="center" vertical="center"/>
    </xf>
    <xf numFmtId="0" fontId="8" fillId="28" borderId="64" xfId="44" applyFont="1" applyFill="1" applyBorder="1" applyAlignment="1">
      <alignment horizontal="center" vertical="center"/>
    </xf>
    <xf numFmtId="1" fontId="8" fillId="0" borderId="65" xfId="41" applyNumberFormat="1" applyFont="1" applyFill="1" applyBorder="1" applyAlignment="1">
      <alignment horizontal="center" vertical="center"/>
    </xf>
    <xf numFmtId="165" fontId="8" fillId="0" borderId="152" xfId="41" applyNumberFormat="1" applyFont="1" applyFill="1" applyBorder="1" applyAlignment="1">
      <alignment horizontal="center" vertical="center"/>
    </xf>
    <xf numFmtId="0" fontId="7" fillId="29" borderId="92" xfId="44" applyFont="1" applyFill="1" applyBorder="1" applyAlignment="1">
      <alignment horizontal="center" vertical="center" wrapText="1"/>
    </xf>
    <xf numFmtId="0" fontId="8" fillId="0" borderId="0" xfId="44" applyFont="1" applyFill="1" applyBorder="1" applyAlignment="1">
      <alignment vertical="center"/>
    </xf>
    <xf numFmtId="0" fontId="196" fillId="28" borderId="10" xfId="44" applyFont="1" applyFill="1" applyBorder="1" applyAlignment="1">
      <alignment horizontal="left" vertical="center" wrapText="1"/>
    </xf>
    <xf numFmtId="0" fontId="6" fillId="28" borderId="1" xfId="44" applyFont="1" applyFill="1" applyBorder="1" applyAlignment="1">
      <alignment horizontal="center" vertical="center" wrapText="1"/>
    </xf>
    <xf numFmtId="0" fontId="49" fillId="0" borderId="0" xfId="44" applyFont="1" applyAlignment="1">
      <alignment vertical="center"/>
    </xf>
    <xf numFmtId="0" fontId="49" fillId="0" borderId="0" xfId="44" applyFont="1" applyBorder="1" applyAlignment="1">
      <alignment vertical="center"/>
    </xf>
    <xf numFmtId="0" fontId="49" fillId="0" borderId="0" xfId="44" applyFont="1" applyFill="1" applyBorder="1" applyAlignment="1">
      <alignment vertical="center"/>
    </xf>
    <xf numFmtId="0" fontId="198" fillId="28" borderId="176" xfId="44" applyFont="1" applyFill="1" applyBorder="1" applyAlignment="1">
      <alignment horizontal="left" vertical="center" wrapText="1"/>
    </xf>
    <xf numFmtId="0" fontId="7" fillId="29" borderId="189" xfId="44" applyFont="1" applyFill="1" applyBorder="1" applyAlignment="1">
      <alignment horizontal="center" vertical="center" wrapText="1"/>
    </xf>
    <xf numFmtId="0" fontId="9" fillId="0" borderId="16" xfId="44" applyFont="1" applyFill="1" applyBorder="1" applyAlignment="1">
      <alignment horizontal="left" vertical="center" wrapText="1"/>
    </xf>
    <xf numFmtId="0" fontId="22" fillId="28" borderId="16" xfId="44" applyFont="1" applyFill="1" applyBorder="1" applyAlignment="1">
      <alignment horizontal="center" vertical="center" wrapText="1"/>
    </xf>
    <xf numFmtId="0" fontId="110" fillId="0" borderId="16" xfId="44" applyFont="1" applyFill="1" applyBorder="1" applyAlignment="1">
      <alignment horizontal="left" vertical="center" wrapText="1"/>
    </xf>
    <xf numFmtId="0" fontId="22" fillId="28" borderId="24" xfId="44" applyFont="1" applyFill="1" applyBorder="1" applyAlignment="1">
      <alignment horizontal="center" vertical="center" wrapText="1"/>
    </xf>
    <xf numFmtId="0" fontId="198" fillId="28" borderId="10" xfId="44" applyFont="1" applyFill="1" applyBorder="1" applyAlignment="1">
      <alignment horizontal="left" vertical="center" wrapText="1"/>
    </xf>
    <xf numFmtId="0" fontId="7" fillId="45" borderId="29" xfId="44" applyFont="1" applyFill="1" applyBorder="1" applyAlignment="1">
      <alignment horizontal="center" vertical="center" wrapText="1"/>
    </xf>
    <xf numFmtId="0" fontId="9" fillId="45" borderId="0" xfId="44" applyFont="1" applyFill="1" applyBorder="1" applyAlignment="1">
      <alignment horizontal="left" vertical="center" wrapText="1"/>
    </xf>
    <xf numFmtId="0" fontId="22" fillId="45" borderId="0" xfId="44" applyFont="1" applyFill="1" applyBorder="1" applyAlignment="1">
      <alignment horizontal="center" vertical="center" wrapText="1"/>
    </xf>
    <xf numFmtId="49" fontId="7" fillId="0" borderId="194" xfId="41" applyNumberFormat="1" applyFont="1" applyFill="1" applyBorder="1" applyAlignment="1">
      <alignment horizontal="center" vertical="center"/>
    </xf>
    <xf numFmtId="0" fontId="8" fillId="28" borderId="192" xfId="44" applyFont="1" applyFill="1" applyBorder="1" applyAlignment="1">
      <alignment horizontal="center" vertical="center"/>
    </xf>
    <xf numFmtId="0" fontId="198" fillId="28" borderId="72" xfId="44" applyFont="1" applyFill="1" applyBorder="1" applyAlignment="1">
      <alignment horizontal="left" vertical="center" wrapText="1"/>
    </xf>
    <xf numFmtId="49" fontId="8" fillId="45" borderId="21" xfId="41" applyNumberFormat="1" applyFont="1" applyFill="1" applyBorder="1" applyAlignment="1">
      <alignment horizontal="center" vertical="center"/>
    </xf>
    <xf numFmtId="0" fontId="22" fillId="45" borderId="1" xfId="44" applyFont="1" applyFill="1" applyBorder="1" applyAlignment="1">
      <alignment horizontal="left" vertical="center" wrapText="1"/>
    </xf>
    <xf numFmtId="0" fontId="7" fillId="45" borderId="22" xfId="44" applyFont="1" applyFill="1" applyBorder="1" applyAlignment="1">
      <alignment horizontal="center" vertical="center"/>
    </xf>
    <xf numFmtId="0" fontId="8" fillId="0" borderId="29" xfId="44" applyFont="1" applyBorder="1" applyAlignment="1">
      <alignment vertical="center"/>
    </xf>
    <xf numFmtId="0" fontId="7" fillId="0" borderId="0" xfId="44" applyFont="1" applyFill="1" applyBorder="1" applyAlignment="1">
      <alignment horizontal="center" vertical="center"/>
    </xf>
    <xf numFmtId="0" fontId="8" fillId="0" borderId="15" xfId="41" applyFont="1" applyFill="1" applyBorder="1" applyAlignment="1">
      <alignment horizontal="center" vertical="center" wrapText="1"/>
    </xf>
    <xf numFmtId="0" fontId="196" fillId="28" borderId="271" xfId="44" applyFont="1" applyFill="1" applyBorder="1" applyAlignment="1">
      <alignment horizontal="left" vertical="center" wrapText="1"/>
    </xf>
    <xf numFmtId="49" fontId="7" fillId="0" borderId="11" xfId="41" applyNumberFormat="1" applyFont="1" applyFill="1" applyBorder="1" applyAlignment="1">
      <alignment horizontal="center" vertical="center"/>
    </xf>
    <xf numFmtId="0" fontId="8" fillId="0" borderId="11" xfId="44" applyFont="1" applyFill="1" applyBorder="1" applyAlignment="1">
      <alignment horizontal="center" vertical="center"/>
    </xf>
    <xf numFmtId="0" fontId="8" fillId="2" borderId="11" xfId="41" applyFont="1" applyFill="1" applyBorder="1" applyAlignment="1">
      <alignment horizontal="center" vertical="center"/>
    </xf>
    <xf numFmtId="1" fontId="8" fillId="0" borderId="11" xfId="44" applyNumberFormat="1" applyFont="1" applyFill="1" applyBorder="1" applyAlignment="1">
      <alignment horizontal="center" vertical="center"/>
    </xf>
    <xf numFmtId="0" fontId="8" fillId="28" borderId="26" xfId="44" applyFont="1" applyFill="1" applyBorder="1" applyAlignment="1">
      <alignment horizontal="center" vertical="center"/>
    </xf>
    <xf numFmtId="1" fontId="8" fillId="0" borderId="66" xfId="41" applyNumberFormat="1" applyFont="1" applyFill="1" applyBorder="1" applyAlignment="1">
      <alignment horizontal="center" vertical="center"/>
    </xf>
    <xf numFmtId="165" fontId="8" fillId="0" borderId="288" xfId="41" applyNumberFormat="1" applyFont="1" applyFill="1" applyBorder="1" applyAlignment="1">
      <alignment horizontal="center" vertical="center"/>
    </xf>
    <xf numFmtId="0" fontId="28" fillId="27" borderId="209" xfId="44" applyFont="1" applyFill="1" applyBorder="1" applyAlignment="1">
      <alignment horizontal="center" vertical="center"/>
    </xf>
    <xf numFmtId="0" fontId="28" fillId="27" borderId="207" xfId="44" applyFont="1" applyFill="1" applyBorder="1" applyAlignment="1">
      <alignment horizontal="center" vertical="center"/>
    </xf>
    <xf numFmtId="0" fontId="28" fillId="27" borderId="208" xfId="44" applyFont="1" applyFill="1" applyBorder="1" applyAlignment="1">
      <alignment horizontal="center" vertical="center"/>
    </xf>
    <xf numFmtId="0" fontId="8" fillId="45" borderId="0" xfId="44" applyFont="1" applyFill="1" applyBorder="1" applyAlignment="1">
      <alignment horizontal="center" vertical="center" wrapText="1"/>
    </xf>
    <xf numFmtId="0" fontId="197" fillId="45" borderId="0" xfId="44" applyFont="1" applyFill="1" applyBorder="1" applyAlignment="1">
      <alignment horizontal="left" vertical="center" wrapText="1"/>
    </xf>
    <xf numFmtId="1" fontId="7" fillId="45" borderId="0" xfId="41" applyNumberFormat="1" applyFont="1" applyFill="1" applyBorder="1" applyAlignment="1">
      <alignment horizontal="center" vertical="center"/>
    </xf>
    <xf numFmtId="0" fontId="8" fillId="45" borderId="0" xfId="44" applyFont="1" applyFill="1" applyBorder="1" applyAlignment="1">
      <alignment horizontal="center" vertical="center"/>
    </xf>
    <xf numFmtId="0" fontId="8" fillId="45" borderId="0" xfId="41" applyFont="1" applyFill="1" applyBorder="1" applyAlignment="1">
      <alignment horizontal="center" vertical="center"/>
    </xf>
    <xf numFmtId="1" fontId="8" fillId="45" borderId="0" xfId="44" applyNumberFormat="1" applyFont="1" applyFill="1" applyBorder="1" applyAlignment="1">
      <alignment horizontal="center" vertical="center"/>
    </xf>
    <xf numFmtId="0" fontId="7" fillId="45" borderId="0" xfId="44" applyFont="1" applyFill="1" applyBorder="1" applyAlignment="1">
      <alignment horizontal="center" vertical="center"/>
    </xf>
    <xf numFmtId="1" fontId="8" fillId="45" borderId="0" xfId="41" applyNumberFormat="1" applyFont="1" applyFill="1" applyBorder="1" applyAlignment="1">
      <alignment horizontal="center" vertical="center"/>
    </xf>
    <xf numFmtId="0" fontId="8" fillId="28" borderId="22" xfId="44" applyFont="1" applyFill="1" applyBorder="1" applyAlignment="1">
      <alignment horizontal="center" vertical="center"/>
    </xf>
    <xf numFmtId="0" fontId="7" fillId="0" borderId="0" xfId="44" applyFont="1" applyBorder="1" applyAlignment="1">
      <alignment vertical="center"/>
    </xf>
    <xf numFmtId="0" fontId="8" fillId="0" borderId="0" xfId="44" applyFont="1" applyBorder="1" applyAlignment="1">
      <alignment vertical="center" wrapText="1"/>
    </xf>
    <xf numFmtId="0" fontId="197" fillId="45" borderId="1" xfId="44" applyFont="1" applyFill="1" applyBorder="1" applyAlignment="1">
      <alignment horizontal="left" vertical="center" wrapText="1"/>
    </xf>
    <xf numFmtId="0" fontId="8" fillId="0" borderId="190" xfId="41" applyFont="1" applyFill="1" applyBorder="1" applyAlignment="1">
      <alignment horizontal="center" vertical="center" wrapText="1"/>
    </xf>
    <xf numFmtId="0" fontId="196" fillId="28" borderId="289" xfId="44" applyFont="1" applyFill="1" applyBorder="1" applyAlignment="1">
      <alignment horizontal="left" vertical="center" wrapText="1"/>
    </xf>
    <xf numFmtId="49" fontId="7" fillId="0" borderId="173" xfId="41" applyNumberFormat="1" applyFont="1" applyFill="1" applyBorder="1" applyAlignment="1">
      <alignment horizontal="center" vertical="center"/>
    </xf>
    <xf numFmtId="0" fontId="8" fillId="0" borderId="191" xfId="41" applyFont="1" applyFill="1" applyBorder="1" applyAlignment="1">
      <alignment horizontal="center" vertical="center" wrapText="1"/>
    </xf>
    <xf numFmtId="0" fontId="196" fillId="28" borderId="290" xfId="44" applyFont="1" applyFill="1" applyBorder="1" applyAlignment="1">
      <alignment horizontal="left" vertical="center" wrapText="1"/>
    </xf>
    <xf numFmtId="49" fontId="7" fillId="0" borderId="151" xfId="41" applyNumberFormat="1" applyFont="1" applyFill="1" applyBorder="1" applyAlignment="1">
      <alignment horizontal="center" vertical="center"/>
    </xf>
    <xf numFmtId="0" fontId="198" fillId="28" borderId="290" xfId="44" applyFont="1" applyFill="1" applyBorder="1" applyAlignment="1">
      <alignment horizontal="left" vertical="center" wrapText="1"/>
    </xf>
    <xf numFmtId="0" fontId="198" fillId="28" borderId="289" xfId="44" applyFont="1" applyFill="1" applyBorder="1" applyAlignment="1">
      <alignment horizontal="left" vertical="center" wrapText="1"/>
    </xf>
    <xf numFmtId="0" fontId="7" fillId="0" borderId="0" xfId="44" applyFont="1" applyFill="1" applyBorder="1" applyAlignment="1">
      <alignment horizontal="center" vertical="center" wrapText="1"/>
    </xf>
    <xf numFmtId="0" fontId="8" fillId="0" borderId="0" xfId="44" applyFont="1" applyFill="1" applyBorder="1" applyAlignment="1">
      <alignment horizontal="center" vertical="center" wrapText="1"/>
    </xf>
    <xf numFmtId="49" fontId="8" fillId="45" borderId="23" xfId="41" applyNumberFormat="1" applyFont="1" applyFill="1" applyBorder="1" applyAlignment="1">
      <alignment horizontal="center" vertical="center"/>
    </xf>
    <xf numFmtId="0" fontId="197" fillId="45" borderId="16" xfId="44" applyFont="1" applyFill="1" applyBorder="1" applyAlignment="1">
      <alignment horizontal="left" vertical="center" wrapText="1"/>
    </xf>
    <xf numFmtId="0" fontId="7" fillId="45" borderId="24" xfId="44" applyFont="1" applyFill="1" applyBorder="1" applyAlignment="1">
      <alignment horizontal="center" vertical="center"/>
    </xf>
    <xf numFmtId="0" fontId="7" fillId="0" borderId="0" xfId="44" applyFont="1" applyAlignment="1">
      <alignment vertical="center"/>
    </xf>
    <xf numFmtId="0" fontId="9" fillId="0" borderId="0" xfId="44" applyFont="1" applyFill="1" applyBorder="1" applyAlignment="1">
      <alignment horizontal="left" vertical="center" wrapText="1"/>
    </xf>
    <xf numFmtId="9" fontId="7" fillId="0" borderId="0" xfId="43" applyFont="1" applyBorder="1" applyAlignment="1">
      <alignment vertical="center"/>
    </xf>
    <xf numFmtId="0" fontId="7" fillId="45" borderId="0" xfId="44" applyFont="1" applyFill="1" applyBorder="1" applyAlignment="1">
      <alignment horizontal="center" vertical="center" wrapText="1"/>
    </xf>
    <xf numFmtId="0" fontId="199" fillId="0" borderId="0" xfId="44" applyFont="1" applyBorder="1" applyAlignment="1">
      <alignment vertical="center" wrapText="1"/>
    </xf>
    <xf numFmtId="9" fontId="7" fillId="0" borderId="0" xfId="43" applyFont="1" applyAlignment="1">
      <alignment vertical="center"/>
    </xf>
    <xf numFmtId="0" fontId="196" fillId="28" borderId="291" xfId="44" applyFont="1" applyFill="1" applyBorder="1" applyAlignment="1">
      <alignment horizontal="left" vertical="center" wrapText="1"/>
    </xf>
    <xf numFmtId="0" fontId="28" fillId="27" borderId="209" xfId="44" applyFont="1" applyFill="1" applyBorder="1" applyAlignment="1">
      <alignment horizontal="center" vertical="center" wrapText="1"/>
    </xf>
    <xf numFmtId="0" fontId="28" fillId="27" borderId="207" xfId="44" applyFont="1" applyFill="1" applyBorder="1" applyAlignment="1">
      <alignment horizontal="center" vertical="center" wrapText="1"/>
    </xf>
    <xf numFmtId="0" fontId="28" fillId="27" borderId="208" xfId="44" applyFont="1" applyFill="1" applyBorder="1" applyAlignment="1">
      <alignment horizontal="center" vertical="center" wrapText="1"/>
    </xf>
    <xf numFmtId="0" fontId="6" fillId="0" borderId="0" xfId="44" applyFont="1" applyFill="1" applyBorder="1" applyAlignment="1">
      <alignment horizontal="left" vertical="center" wrapText="1"/>
    </xf>
    <xf numFmtId="0" fontId="8" fillId="0" borderId="202" xfId="41" applyFont="1" applyFill="1" applyBorder="1" applyAlignment="1">
      <alignment horizontal="center" vertical="center" wrapText="1"/>
    </xf>
    <xf numFmtId="0" fontId="196" fillId="28" borderId="292" xfId="44" applyFont="1" applyFill="1" applyBorder="1" applyAlignment="1">
      <alignment horizontal="left" vertical="center" wrapText="1"/>
    </xf>
    <xf numFmtId="49" fontId="7" fillId="0" borderId="171" xfId="41" applyNumberFormat="1" applyFont="1" applyFill="1" applyBorder="1" applyAlignment="1">
      <alignment horizontal="center" vertical="center"/>
    </xf>
    <xf numFmtId="165" fontId="8" fillId="0" borderId="200" xfId="41" applyNumberFormat="1" applyFont="1" applyFill="1" applyBorder="1" applyAlignment="1">
      <alignment horizontal="center" vertical="center"/>
    </xf>
    <xf numFmtId="0" fontId="7" fillId="29" borderId="21" xfId="44" applyFont="1" applyFill="1" applyBorder="1" applyAlignment="1">
      <alignment horizontal="center" vertical="center" wrapText="1"/>
    </xf>
    <xf numFmtId="0" fontId="7" fillId="29" borderId="23" xfId="44" applyFont="1" applyFill="1" applyBorder="1" applyAlignment="1">
      <alignment horizontal="center" vertical="center" wrapText="1"/>
    </xf>
    <xf numFmtId="0" fontId="7" fillId="0" borderId="29" xfId="44" applyFont="1" applyFill="1" applyBorder="1" applyAlignment="1">
      <alignment horizontal="center" vertical="center" wrapText="1"/>
    </xf>
    <xf numFmtId="0" fontId="6" fillId="0" borderId="0" xfId="44" applyFont="1" applyFill="1" applyBorder="1" applyAlignment="1">
      <alignment vertical="center" wrapText="1"/>
    </xf>
    <xf numFmtId="0" fontId="8" fillId="0" borderId="0" xfId="44" applyFont="1" applyAlignment="1">
      <alignment vertical="center" wrapText="1"/>
    </xf>
    <xf numFmtId="1" fontId="8" fillId="0" borderId="0" xfId="41" applyNumberFormat="1" applyFont="1" applyFill="1" applyBorder="1" applyAlignment="1">
      <alignment horizontal="center" vertical="center"/>
    </xf>
    <xf numFmtId="9" fontId="49" fillId="0" borderId="0" xfId="44" applyNumberFormat="1" applyFont="1" applyAlignment="1">
      <alignment vertical="center"/>
    </xf>
    <xf numFmtId="0" fontId="8" fillId="0" borderId="0" xfId="44" applyFont="1" applyFill="1" applyAlignment="1">
      <alignment vertical="center"/>
    </xf>
    <xf numFmtId="0" fontId="7" fillId="0" borderId="0" xfId="44" applyFont="1" applyAlignment="1">
      <alignment horizontal="center" vertical="center" wrapText="1"/>
    </xf>
    <xf numFmtId="0" fontId="8" fillId="0" borderId="0" xfId="44" applyFont="1" applyAlignment="1">
      <alignment horizontal="left" vertical="center" wrapText="1"/>
    </xf>
    <xf numFmtId="0" fontId="57" fillId="0" borderId="0" xfId="44" applyFont="1" applyFill="1" applyAlignment="1">
      <alignment horizontal="left" vertical="center"/>
    </xf>
    <xf numFmtId="0" fontId="7" fillId="0" borderId="0" xfId="44" applyFont="1" applyAlignment="1">
      <alignment horizontal="center" vertical="center"/>
    </xf>
    <xf numFmtId="0" fontId="28" fillId="25" borderId="209" xfId="44" applyFont="1" applyFill="1" applyBorder="1" applyAlignment="1">
      <alignment horizontal="center" vertical="center"/>
    </xf>
    <xf numFmtId="0" fontId="28" fillId="25" borderId="207" xfId="44" applyFont="1" applyFill="1" applyBorder="1" applyAlignment="1">
      <alignment horizontal="center" vertical="center"/>
    </xf>
    <xf numFmtId="0" fontId="28" fillId="25" borderId="208" xfId="44" applyFont="1" applyFill="1" applyBorder="1" applyAlignment="1">
      <alignment horizontal="center" vertical="center"/>
    </xf>
    <xf numFmtId="0" fontId="7" fillId="31" borderId="18" xfId="41" applyFont="1" applyFill="1" applyBorder="1" applyAlignment="1">
      <alignment horizontal="center" vertical="center" wrapText="1"/>
    </xf>
    <xf numFmtId="0" fontId="28" fillId="31" borderId="212" xfId="41" applyFont="1" applyFill="1" applyBorder="1" applyAlignment="1">
      <alignment horizontal="center" vertical="center"/>
    </xf>
    <xf numFmtId="0" fontId="28" fillId="31" borderId="207" xfId="41" applyFont="1" applyFill="1" applyBorder="1" applyAlignment="1">
      <alignment horizontal="center" vertical="center"/>
    </xf>
    <xf numFmtId="0" fontId="28" fillId="31" borderId="208" xfId="41" applyFont="1" applyFill="1" applyBorder="1" applyAlignment="1">
      <alignment horizontal="center" vertical="center"/>
    </xf>
    <xf numFmtId="0" fontId="7" fillId="31" borderId="268" xfId="41" applyFont="1" applyFill="1" applyBorder="1" applyAlignment="1">
      <alignment horizontal="center" vertical="center" wrapText="1"/>
    </xf>
    <xf numFmtId="0" fontId="7" fillId="31" borderId="285" xfId="41" applyFont="1" applyFill="1" applyBorder="1" applyAlignment="1">
      <alignment horizontal="center" vertical="center"/>
    </xf>
    <xf numFmtId="0" fontId="195" fillId="0" borderId="0" xfId="44" applyFont="1" applyFill="1" applyAlignment="1">
      <alignment vertical="center"/>
    </xf>
    <xf numFmtId="0" fontId="47" fillId="18" borderId="18" xfId="44" applyFont="1" applyFill="1" applyBorder="1" applyAlignment="1">
      <alignment horizontal="center" vertical="center"/>
    </xf>
    <xf numFmtId="0" fontId="200" fillId="18" borderId="19" xfId="44" applyFont="1" applyFill="1" applyBorder="1" applyAlignment="1">
      <alignment horizontal="left" vertical="center" wrapText="1"/>
    </xf>
    <xf numFmtId="1" fontId="7" fillId="18" borderId="20" xfId="44" applyNumberFormat="1" applyFont="1" applyFill="1" applyBorder="1" applyAlignment="1">
      <alignment horizontal="center" vertical="center"/>
    </xf>
    <xf numFmtId="0" fontId="195" fillId="45" borderId="0" xfId="44" applyFont="1" applyFill="1" applyAlignment="1">
      <alignment horizontal="center" vertical="center"/>
    </xf>
    <xf numFmtId="0" fontId="195" fillId="0" borderId="0" xfId="44" applyFont="1" applyAlignment="1">
      <alignment horizontal="center" vertical="center"/>
    </xf>
    <xf numFmtId="0" fontId="7" fillId="37" borderId="204" xfId="44" applyFont="1" applyFill="1" applyBorder="1" applyAlignment="1">
      <alignment horizontal="center" vertical="center" wrapText="1"/>
    </xf>
    <xf numFmtId="0" fontId="6" fillId="30" borderId="1" xfId="44" applyFont="1" applyFill="1" applyBorder="1" applyAlignment="1">
      <alignment horizontal="center" vertical="center"/>
    </xf>
    <xf numFmtId="0" fontId="8" fillId="30" borderId="1" xfId="44" applyFont="1" applyFill="1" applyBorder="1" applyAlignment="1">
      <alignment horizontal="center" vertical="center"/>
    </xf>
    <xf numFmtId="0" fontId="8" fillId="30" borderId="22" xfId="44" applyFont="1" applyFill="1" applyBorder="1" applyAlignment="1">
      <alignment horizontal="center" vertical="center"/>
    </xf>
    <xf numFmtId="0" fontId="7" fillId="31" borderId="23" xfId="41" applyFont="1" applyFill="1" applyBorder="1" applyAlignment="1">
      <alignment horizontal="center" vertical="center" wrapText="1"/>
    </xf>
    <xf numFmtId="0" fontId="7" fillId="31" borderId="16" xfId="41" applyFont="1" applyFill="1" applyBorder="1" applyAlignment="1">
      <alignment horizontal="center" vertical="center" wrapText="1"/>
    </xf>
    <xf numFmtId="1" fontId="7" fillId="31" borderId="16" xfId="41" applyNumberFormat="1" applyFont="1" applyFill="1" applyBorder="1" applyAlignment="1">
      <alignment horizontal="center" vertical="center"/>
    </xf>
    <xf numFmtId="0" fontId="7" fillId="31" borderId="16" xfId="44" applyFont="1" applyFill="1" applyBorder="1" applyAlignment="1">
      <alignment horizontal="center" vertical="center"/>
    </xf>
    <xf numFmtId="0" fontId="7" fillId="31" borderId="16" xfId="41" applyFont="1" applyFill="1" applyBorder="1" applyAlignment="1">
      <alignment horizontal="center" vertical="center"/>
    </xf>
    <xf numFmtId="1" fontId="7" fillId="31" borderId="16" xfId="44" applyNumberFormat="1" applyFont="1" applyFill="1" applyBorder="1" applyAlignment="1">
      <alignment horizontal="center" vertical="center"/>
    </xf>
    <xf numFmtId="0" fontId="7" fillId="31" borderId="25" xfId="44" applyFont="1" applyFill="1" applyBorder="1" applyAlignment="1">
      <alignment horizontal="center" vertical="center"/>
    </xf>
    <xf numFmtId="0" fontId="7" fillId="31" borderId="227" xfId="41" applyFont="1" applyFill="1" applyBorder="1" applyAlignment="1">
      <alignment horizontal="center" vertical="center"/>
    </xf>
    <xf numFmtId="0" fontId="7" fillId="31" borderId="286" xfId="41" applyFont="1" applyFill="1" applyBorder="1" applyAlignment="1">
      <alignment horizontal="center" vertical="center"/>
    </xf>
    <xf numFmtId="0" fontId="47" fillId="18" borderId="21" xfId="44" applyFont="1" applyFill="1" applyBorder="1" applyAlignment="1">
      <alignment horizontal="center" vertical="center"/>
    </xf>
    <xf numFmtId="1" fontId="7" fillId="18" borderId="22" xfId="44" applyNumberFormat="1" applyFont="1" applyFill="1" applyBorder="1" applyAlignment="1">
      <alignment horizontal="center" vertical="center"/>
    </xf>
    <xf numFmtId="0" fontId="7" fillId="37" borderId="205" xfId="44" applyFont="1" applyFill="1" applyBorder="1" applyAlignment="1">
      <alignment horizontal="center" vertical="center" wrapText="1"/>
    </xf>
    <xf numFmtId="0" fontId="200" fillId="30" borderId="1" xfId="44" applyFont="1" applyFill="1" applyBorder="1" applyAlignment="1">
      <alignment horizontal="center" vertical="center" wrapText="1"/>
    </xf>
    <xf numFmtId="0" fontId="201" fillId="0" borderId="1" xfId="44" applyFont="1" applyFill="1" applyBorder="1" applyAlignment="1">
      <alignment horizontal="left" vertical="center" wrapText="1"/>
    </xf>
    <xf numFmtId="0" fontId="200" fillId="30" borderId="22" xfId="44" applyFont="1" applyFill="1" applyBorder="1" applyAlignment="1">
      <alignment horizontal="center" vertical="center" wrapText="1"/>
    </xf>
    <xf numFmtId="0" fontId="8" fillId="0" borderId="14" xfId="41" applyFont="1" applyFill="1" applyBorder="1" applyAlignment="1">
      <alignment horizontal="center" vertical="center" wrapText="1"/>
    </xf>
    <xf numFmtId="0" fontId="110" fillId="46" borderId="163" xfId="44" applyFont="1" applyFill="1" applyBorder="1" applyAlignment="1">
      <alignment horizontal="left" vertical="center" wrapText="1"/>
    </xf>
    <xf numFmtId="49" fontId="7" fillId="0" borderId="13" xfId="41" applyNumberFormat="1" applyFont="1" applyFill="1" applyBorder="1" applyAlignment="1">
      <alignment horizontal="center" vertical="center"/>
    </xf>
    <xf numFmtId="0" fontId="8" fillId="0" borderId="13" xfId="44" applyFont="1" applyFill="1" applyBorder="1" applyAlignment="1">
      <alignment horizontal="center" vertical="center"/>
    </xf>
    <xf numFmtId="0" fontId="8" fillId="2" borderId="103" xfId="41" applyFont="1" applyFill="1" applyBorder="1" applyAlignment="1">
      <alignment horizontal="center" vertical="center"/>
    </xf>
    <xf numFmtId="0" fontId="8" fillId="46" borderId="62" xfId="44" applyFont="1" applyFill="1" applyBorder="1" applyAlignment="1">
      <alignment horizontal="center" vertical="center"/>
    </xf>
    <xf numFmtId="0" fontId="110" fillId="46" borderId="10" xfId="44" applyFont="1" applyFill="1" applyBorder="1" applyAlignment="1">
      <alignment horizontal="left" vertical="center" wrapText="1"/>
    </xf>
    <xf numFmtId="0" fontId="8" fillId="46" borderId="64" xfId="44" applyFont="1" applyFill="1" applyBorder="1" applyAlignment="1">
      <alignment horizontal="center" vertical="center"/>
    </xf>
    <xf numFmtId="0" fontId="7" fillId="37" borderId="92" xfId="44" applyFont="1" applyFill="1" applyBorder="1" applyAlignment="1">
      <alignment horizontal="center" vertical="center" wrapText="1"/>
    </xf>
    <xf numFmtId="0" fontId="110" fillId="46" borderId="176" xfId="44" applyFont="1" applyFill="1" applyBorder="1" applyAlignment="1">
      <alignment horizontal="left" vertical="center" wrapText="1"/>
    </xf>
    <xf numFmtId="0" fontId="200" fillId="18" borderId="1" xfId="44" applyFont="1" applyFill="1" applyBorder="1" applyAlignment="1">
      <alignment horizontal="left" vertical="center" wrapText="1"/>
    </xf>
    <xf numFmtId="0" fontId="8" fillId="0" borderId="159" xfId="44" applyFont="1" applyBorder="1" applyAlignment="1">
      <alignment vertical="center"/>
    </xf>
    <xf numFmtId="0" fontId="8" fillId="0" borderId="160" xfId="44" applyFont="1" applyBorder="1" applyAlignment="1">
      <alignment vertical="center"/>
    </xf>
    <xf numFmtId="0" fontId="201" fillId="46" borderId="194" xfId="44" applyFont="1" applyFill="1" applyBorder="1" applyAlignment="1">
      <alignment horizontal="left" vertical="center" wrapText="1"/>
    </xf>
    <xf numFmtId="0" fontId="22" fillId="30" borderId="1" xfId="44" applyFont="1" applyFill="1" applyBorder="1" applyAlignment="1">
      <alignment horizontal="center" vertical="center" wrapText="1"/>
    </xf>
    <xf numFmtId="0" fontId="22" fillId="30" borderId="22" xfId="44" applyFont="1" applyFill="1" applyBorder="1" applyAlignment="1">
      <alignment horizontal="center" vertical="center" wrapText="1"/>
    </xf>
    <xf numFmtId="0" fontId="110" fillId="46" borderId="194" xfId="44" applyFont="1" applyFill="1" applyBorder="1" applyAlignment="1">
      <alignment horizontal="left" vertical="center" wrapText="1"/>
    </xf>
    <xf numFmtId="0" fontId="201" fillId="46" borderId="10" xfId="44" applyFont="1" applyFill="1" applyBorder="1" applyAlignment="1">
      <alignment horizontal="left" vertical="center" wrapText="1"/>
    </xf>
    <xf numFmtId="0" fontId="22" fillId="0" borderId="159" xfId="44" applyFont="1" applyFill="1" applyBorder="1" applyAlignment="1">
      <alignment horizontal="center" vertical="center" wrapText="1"/>
    </xf>
    <xf numFmtId="0" fontId="22" fillId="0" borderId="160" xfId="44" applyFont="1" applyFill="1" applyBorder="1" applyAlignment="1">
      <alignment horizontal="center" vertical="center" wrapText="1"/>
    </xf>
    <xf numFmtId="0" fontId="201" fillId="46" borderId="176" xfId="44" applyFont="1" applyFill="1" applyBorder="1" applyAlignment="1">
      <alignment horizontal="left" vertical="center" wrapText="1"/>
    </xf>
    <xf numFmtId="0" fontId="47" fillId="45" borderId="21" xfId="44" applyFont="1" applyFill="1" applyBorder="1" applyAlignment="1">
      <alignment horizontal="center" vertical="center"/>
    </xf>
    <xf numFmtId="0" fontId="200" fillId="0" borderId="1" xfId="44" applyFont="1" applyFill="1" applyBorder="1" applyAlignment="1">
      <alignment horizontal="left" vertical="center" wrapText="1"/>
    </xf>
    <xf numFmtId="1" fontId="7" fillId="45" borderId="22" xfId="44" applyNumberFormat="1" applyFont="1" applyFill="1" applyBorder="1" applyAlignment="1">
      <alignment horizontal="center" vertical="center"/>
    </xf>
    <xf numFmtId="0" fontId="7" fillId="37" borderId="189" xfId="44" applyFont="1" applyFill="1" applyBorder="1" applyAlignment="1">
      <alignment horizontal="center" vertical="center" wrapText="1"/>
    </xf>
    <xf numFmtId="0" fontId="22" fillId="30" borderId="16" xfId="44" applyFont="1" applyFill="1" applyBorder="1" applyAlignment="1">
      <alignment horizontal="center" vertical="center" wrapText="1"/>
    </xf>
    <xf numFmtId="0" fontId="22" fillId="30" borderId="24" xfId="44" applyFont="1" applyFill="1" applyBorder="1" applyAlignment="1">
      <alignment horizontal="center" vertical="center" wrapText="1"/>
    </xf>
    <xf numFmtId="0" fontId="197" fillId="0" borderId="1" xfId="44" applyFont="1" applyFill="1" applyBorder="1" applyAlignment="1">
      <alignment horizontal="left" vertical="center" wrapText="1"/>
    </xf>
    <xf numFmtId="0" fontId="8" fillId="0" borderId="0" xfId="44" applyFont="1" applyFill="1" applyBorder="1" applyAlignment="1">
      <alignment horizontal="left" vertical="center"/>
    </xf>
    <xf numFmtId="0" fontId="28" fillId="25" borderId="209" xfId="44" applyFont="1" applyFill="1" applyBorder="1" applyAlignment="1">
      <alignment horizontal="center" vertical="center" wrapText="1"/>
    </xf>
    <xf numFmtId="0" fontId="28" fillId="25" borderId="207" xfId="44" applyFont="1" applyFill="1" applyBorder="1" applyAlignment="1">
      <alignment horizontal="center" vertical="center" wrapText="1"/>
    </xf>
    <xf numFmtId="0" fontId="28" fillId="25" borderId="208" xfId="44" applyFont="1" applyFill="1" applyBorder="1" applyAlignment="1">
      <alignment horizontal="center" vertical="center" wrapText="1"/>
    </xf>
    <xf numFmtId="0" fontId="8" fillId="30" borderId="1" xfId="44" applyFont="1" applyFill="1" applyBorder="1" applyAlignment="1">
      <alignment horizontal="center" vertical="center" wrapText="1"/>
    </xf>
    <xf numFmtId="0" fontId="8" fillId="30" borderId="22" xfId="44" applyFont="1" applyFill="1" applyBorder="1" applyAlignment="1">
      <alignment horizontal="center" vertical="center" wrapText="1"/>
    </xf>
    <xf numFmtId="0" fontId="8" fillId="46" borderId="169" xfId="44" applyFont="1" applyFill="1" applyBorder="1" applyAlignment="1">
      <alignment horizontal="center" vertical="center"/>
    </xf>
    <xf numFmtId="0" fontId="47" fillId="45" borderId="23" xfId="44" applyFont="1" applyFill="1" applyBorder="1" applyAlignment="1">
      <alignment horizontal="center" vertical="center"/>
    </xf>
    <xf numFmtId="0" fontId="200" fillId="0" borderId="16" xfId="44" applyFont="1" applyFill="1" applyBorder="1" applyAlignment="1">
      <alignment horizontal="left" vertical="center" wrapText="1"/>
    </xf>
    <xf numFmtId="1" fontId="7" fillId="45" borderId="24" xfId="44" applyNumberFormat="1" applyFont="1" applyFill="1" applyBorder="1" applyAlignment="1">
      <alignment horizontal="center" vertical="center"/>
    </xf>
    <xf numFmtId="0" fontId="110" fillId="0" borderId="1" xfId="44" applyFont="1" applyFill="1" applyBorder="1" applyAlignment="1">
      <alignment vertical="center" wrapText="1"/>
    </xf>
    <xf numFmtId="0" fontId="9" fillId="0" borderId="1" xfId="44" applyFont="1" applyFill="1" applyBorder="1" applyAlignment="1">
      <alignment vertical="center" wrapText="1"/>
    </xf>
    <xf numFmtId="0" fontId="22" fillId="0" borderId="0" xfId="44" applyFont="1" applyFill="1" applyBorder="1" applyAlignment="1">
      <alignment horizontal="center" vertical="center"/>
    </xf>
    <xf numFmtId="0" fontId="47" fillId="45" borderId="0" xfId="44" applyFont="1" applyFill="1" applyBorder="1" applyAlignment="1">
      <alignment horizontal="center" vertical="center"/>
    </xf>
    <xf numFmtId="0" fontId="202" fillId="45" borderId="0" xfId="41" applyFont="1" applyFill="1" applyBorder="1" applyAlignment="1">
      <alignment vertical="center"/>
    </xf>
    <xf numFmtId="1" fontId="83" fillId="45" borderId="0" xfId="44" applyNumberFormat="1" applyFont="1" applyFill="1" applyBorder="1" applyAlignment="1">
      <alignment horizontal="center" vertical="center"/>
    </xf>
    <xf numFmtId="0" fontId="110" fillId="0" borderId="16" xfId="44" applyFont="1" applyFill="1" applyBorder="1" applyAlignment="1">
      <alignment vertical="center" wrapText="1"/>
    </xf>
    <xf numFmtId="0" fontId="201" fillId="46" borderId="11" xfId="44" applyFont="1" applyFill="1" applyBorder="1" applyAlignment="1">
      <alignment horizontal="left" vertical="center" wrapText="1"/>
    </xf>
    <xf numFmtId="1" fontId="8" fillId="0" borderId="271" xfId="44" applyNumberFormat="1" applyFont="1" applyFill="1" applyBorder="1" applyAlignment="1">
      <alignment horizontal="center" vertical="center"/>
    </xf>
    <xf numFmtId="0" fontId="8" fillId="46" borderId="26" xfId="44" applyFont="1" applyFill="1" applyBorder="1" applyAlignment="1">
      <alignment horizontal="center" vertical="center"/>
    </xf>
    <xf numFmtId="1" fontId="8" fillId="0" borderId="293" xfId="41" applyNumberFormat="1" applyFont="1" applyFill="1" applyBorder="1" applyAlignment="1">
      <alignment horizontal="center" vertical="center"/>
    </xf>
    <xf numFmtId="165" fontId="8" fillId="0" borderId="187" xfId="41" applyNumberFormat="1" applyFont="1" applyFill="1" applyBorder="1" applyAlignment="1">
      <alignment horizontal="center" vertical="center"/>
    </xf>
    <xf numFmtId="0" fontId="6" fillId="45" borderId="0" xfId="44" applyFont="1" applyFill="1" applyBorder="1" applyAlignment="1">
      <alignment horizontal="left" vertical="center" wrapText="1"/>
    </xf>
    <xf numFmtId="0" fontId="6" fillId="45" borderId="0" xfId="44" applyFont="1" applyFill="1" applyBorder="1" applyAlignment="1">
      <alignment vertical="center" wrapText="1"/>
    </xf>
    <xf numFmtId="0" fontId="22" fillId="0" borderId="0" xfId="44" applyFont="1" applyFill="1" applyBorder="1" applyAlignment="1">
      <alignment horizontal="left" vertical="center" wrapText="1"/>
    </xf>
    <xf numFmtId="1" fontId="7" fillId="0" borderId="0" xfId="41" applyNumberFormat="1" applyFont="1" applyFill="1" applyBorder="1" applyAlignment="1">
      <alignment horizontal="center" vertical="center"/>
    </xf>
    <xf numFmtId="0" fontId="7" fillId="0" borderId="0" xfId="44" applyFont="1" applyBorder="1" applyAlignment="1">
      <alignment horizontal="center" vertical="center"/>
    </xf>
    <xf numFmtId="0" fontId="15" fillId="0" borderId="0" xfId="44" applyFont="1" applyFill="1" applyBorder="1" applyAlignment="1">
      <alignment horizontal="center" vertical="center" wrapText="1"/>
    </xf>
    <xf numFmtId="0" fontId="59" fillId="0" borderId="0" xfId="44" applyFont="1" applyFill="1" applyAlignment="1">
      <alignment horizontal="left" vertical="center"/>
    </xf>
    <xf numFmtId="0" fontId="107" fillId="0" borderId="0" xfId="44" applyFont="1" applyAlignment="1">
      <alignment horizontal="center" vertical="center"/>
    </xf>
    <xf numFmtId="0" fontId="43" fillId="0" borderId="0" xfId="44" applyFont="1" applyFill="1" applyAlignment="1">
      <alignment vertical="center"/>
    </xf>
    <xf numFmtId="0" fontId="28" fillId="47" borderId="209" xfId="44" applyFont="1" applyFill="1" applyBorder="1" applyAlignment="1">
      <alignment horizontal="center" vertical="center" wrapText="1"/>
    </xf>
    <xf numFmtId="0" fontId="28" fillId="47" borderId="207" xfId="44" applyFont="1" applyFill="1" applyBorder="1" applyAlignment="1">
      <alignment horizontal="center" vertical="center" wrapText="1"/>
    </xf>
    <xf numFmtId="0" fontId="28" fillId="47" borderId="208" xfId="44" applyFont="1" applyFill="1" applyBorder="1" applyAlignment="1">
      <alignment horizontal="center" vertical="center" wrapText="1"/>
    </xf>
    <xf numFmtId="0" fontId="78" fillId="0" borderId="0" xfId="44" applyFont="1" applyFill="1" applyBorder="1" applyAlignment="1">
      <alignment horizontal="center" vertical="center" wrapText="1"/>
    </xf>
    <xf numFmtId="0" fontId="195" fillId="0" borderId="0" xfId="44" applyFont="1" applyFill="1" applyBorder="1" applyAlignment="1">
      <alignment vertical="center"/>
    </xf>
    <xf numFmtId="0" fontId="7" fillId="47" borderId="18" xfId="41" applyFont="1" applyFill="1" applyBorder="1" applyAlignment="1">
      <alignment horizontal="center" vertical="center" wrapText="1"/>
    </xf>
    <xf numFmtId="0" fontId="28" fillId="47" borderId="19" xfId="44" applyFont="1" applyFill="1" applyBorder="1" applyAlignment="1">
      <alignment horizontal="center" vertical="center"/>
    </xf>
    <xf numFmtId="0" fontId="7" fillId="47" borderId="268" xfId="41" applyFont="1" applyFill="1" applyBorder="1" applyAlignment="1">
      <alignment horizontal="center" vertical="center" wrapText="1"/>
    </xf>
    <xf numFmtId="0" fontId="7" fillId="47" borderId="285" xfId="41" applyFont="1" applyFill="1" applyBorder="1" applyAlignment="1">
      <alignment horizontal="center" vertical="center"/>
    </xf>
    <xf numFmtId="0" fontId="7" fillId="48" borderId="21" xfId="44" applyFont="1" applyFill="1" applyBorder="1" applyAlignment="1">
      <alignment horizontal="center" vertical="center" wrapText="1"/>
    </xf>
    <xf numFmtId="0" fontId="6" fillId="17" borderId="1" xfId="44" applyFont="1" applyFill="1" applyBorder="1" applyAlignment="1">
      <alignment horizontal="center" vertical="center"/>
    </xf>
    <xf numFmtId="0" fontId="8" fillId="17" borderId="1" xfId="44" applyFont="1" applyFill="1" applyBorder="1" applyAlignment="1">
      <alignment horizontal="center" vertical="center"/>
    </xf>
    <xf numFmtId="0" fontId="8" fillId="17" borderId="22" xfId="44" applyFont="1" applyFill="1" applyBorder="1" applyAlignment="1">
      <alignment horizontal="center" vertical="center"/>
    </xf>
    <xf numFmtId="0" fontId="7" fillId="47" borderId="23" xfId="41" applyFont="1" applyFill="1" applyBorder="1" applyAlignment="1">
      <alignment horizontal="center" vertical="center" wrapText="1"/>
    </xf>
    <xf numFmtId="0" fontId="7" fillId="47" borderId="16" xfId="41" applyFont="1" applyFill="1" applyBorder="1" applyAlignment="1">
      <alignment horizontal="center" vertical="center" wrapText="1"/>
    </xf>
    <xf numFmtId="1" fontId="7" fillId="47" borderId="16" xfId="41" applyNumberFormat="1" applyFont="1" applyFill="1" applyBorder="1" applyAlignment="1">
      <alignment horizontal="center" vertical="center"/>
    </xf>
    <xf numFmtId="0" fontId="203" fillId="47" borderId="16" xfId="44" applyFont="1" applyFill="1" applyBorder="1" applyAlignment="1">
      <alignment horizontal="center" vertical="center"/>
    </xf>
    <xf numFmtId="0" fontId="203" fillId="47" borderId="25" xfId="44" applyFont="1" applyFill="1" applyBorder="1" applyAlignment="1">
      <alignment horizontal="center" vertical="center"/>
    </xf>
    <xf numFmtId="0" fontId="203" fillId="47" borderId="16" xfId="44" applyFont="1" applyFill="1" applyBorder="1" applyAlignment="1">
      <alignment vertical="center"/>
    </xf>
    <xf numFmtId="0" fontId="7" fillId="47" borderId="227" xfId="41" applyFont="1" applyFill="1" applyBorder="1" applyAlignment="1">
      <alignment horizontal="center" vertical="center"/>
    </xf>
    <xf numFmtId="0" fontId="7" fillId="47" borderId="286" xfId="41" applyFont="1" applyFill="1" applyBorder="1" applyAlignment="1">
      <alignment horizontal="center" vertical="center"/>
    </xf>
    <xf numFmtId="0" fontId="8" fillId="18" borderId="18" xfId="44" applyFont="1" applyFill="1" applyBorder="1" applyAlignment="1">
      <alignment horizontal="center" vertical="center"/>
    </xf>
    <xf numFmtId="0" fontId="197" fillId="18" borderId="19" xfId="44" applyFont="1" applyFill="1" applyBorder="1" applyAlignment="1">
      <alignment horizontal="left" vertical="center" wrapText="1"/>
    </xf>
    <xf numFmtId="1" fontId="7" fillId="18" borderId="20" xfId="41" applyNumberFormat="1" applyFont="1" applyFill="1" applyBorder="1" applyAlignment="1">
      <alignment horizontal="center" vertical="center"/>
    </xf>
    <xf numFmtId="0" fontId="22" fillId="17" borderId="1" xfId="44" applyFont="1" applyFill="1" applyBorder="1" applyAlignment="1">
      <alignment horizontal="center" vertical="center" wrapText="1"/>
    </xf>
    <xf numFmtId="0" fontId="22" fillId="17" borderId="22" xfId="44" applyFont="1" applyFill="1" applyBorder="1" applyAlignment="1">
      <alignment horizontal="center" vertical="center" wrapText="1"/>
    </xf>
    <xf numFmtId="0" fontId="6" fillId="0" borderId="0" xfId="44" applyFont="1" applyFill="1" applyBorder="1" applyAlignment="1">
      <alignment horizontal="center" vertical="center"/>
    </xf>
    <xf numFmtId="0" fontId="47" fillId="0" borderId="0" xfId="44" applyFont="1" applyFill="1" applyBorder="1" applyAlignment="1">
      <alignment vertical="center"/>
    </xf>
    <xf numFmtId="0" fontId="42" fillId="0" borderId="14" xfId="41" applyFont="1" applyFill="1" applyBorder="1" applyAlignment="1">
      <alignment horizontal="center" vertical="center"/>
    </xf>
    <xf numFmtId="0" fontId="9" fillId="49" borderId="163" xfId="44" applyFont="1" applyFill="1" applyBorder="1" applyAlignment="1">
      <alignment horizontal="left" vertical="center" wrapText="1"/>
    </xf>
    <xf numFmtId="0" fontId="8" fillId="0" borderId="13" xfId="41" applyFont="1" applyFill="1" applyBorder="1" applyAlignment="1">
      <alignment horizontal="center" vertical="center"/>
    </xf>
    <xf numFmtId="0" fontId="8" fillId="45" borderId="82" xfId="41" applyFont="1" applyFill="1" applyBorder="1" applyAlignment="1">
      <alignment horizontal="center" vertical="center"/>
    </xf>
    <xf numFmtId="0" fontId="8" fillId="45" borderId="72" xfId="41" applyFont="1" applyFill="1" applyBorder="1" applyAlignment="1">
      <alignment horizontal="center" vertical="center"/>
    </xf>
    <xf numFmtId="0" fontId="8" fillId="49" borderId="13" xfId="41" applyFont="1" applyFill="1" applyBorder="1" applyAlignment="1">
      <alignment horizontal="center" vertical="center"/>
    </xf>
    <xf numFmtId="0" fontId="47" fillId="0" borderId="0" xfId="44" applyFont="1" applyFill="1" applyAlignment="1">
      <alignment vertical="center"/>
    </xf>
    <xf numFmtId="0" fontId="8" fillId="18" borderId="21" xfId="44" applyFont="1" applyFill="1" applyBorder="1" applyAlignment="1">
      <alignment horizontal="center" vertical="center"/>
    </xf>
    <xf numFmtId="1" fontId="7" fillId="18" borderId="22" xfId="41" applyNumberFormat="1" applyFont="1" applyFill="1" applyBorder="1" applyAlignment="1">
      <alignment horizontal="center" vertical="center"/>
    </xf>
    <xf numFmtId="0" fontId="47" fillId="45" borderId="0" xfId="44" applyFont="1" applyFill="1" applyAlignment="1">
      <alignment horizontal="center" vertical="center"/>
    </xf>
    <xf numFmtId="0" fontId="42" fillId="0" borderId="12" xfId="41" applyFont="1" applyFill="1" applyBorder="1" applyAlignment="1">
      <alignment horizontal="center" vertical="center"/>
    </xf>
    <xf numFmtId="0" fontId="9" fillId="49" borderId="10" xfId="44" applyFont="1" applyFill="1" applyBorder="1" applyAlignment="1">
      <alignment horizontal="left" vertical="center" wrapText="1"/>
    </xf>
    <xf numFmtId="0" fontId="8" fillId="0" borderId="10" xfId="41" applyFont="1" applyFill="1" applyBorder="1" applyAlignment="1">
      <alignment horizontal="center" vertical="center"/>
    </xf>
    <xf numFmtId="0" fontId="8" fillId="45" borderId="83" xfId="41" applyFont="1" applyFill="1" applyBorder="1" applyAlignment="1">
      <alignment horizontal="center" vertical="center"/>
    </xf>
    <xf numFmtId="0" fontId="8" fillId="49" borderId="10" xfId="41" applyFont="1" applyFill="1" applyBorder="1" applyAlignment="1">
      <alignment horizontal="center" vertical="center"/>
    </xf>
    <xf numFmtId="0" fontId="8" fillId="45" borderId="21" xfId="44" applyFont="1" applyFill="1" applyBorder="1" applyAlignment="1">
      <alignment horizontal="center" vertical="center"/>
    </xf>
    <xf numFmtId="0" fontId="22" fillId="0" borderId="1" xfId="44" applyFont="1" applyFill="1" applyBorder="1" applyAlignment="1">
      <alignment horizontal="left" vertical="center" wrapText="1"/>
    </xf>
    <xf numFmtId="1" fontId="7" fillId="45" borderId="22" xfId="41" applyNumberFormat="1" applyFont="1" applyFill="1" applyBorder="1" applyAlignment="1">
      <alignment horizontal="center" vertical="center"/>
    </xf>
    <xf numFmtId="0" fontId="110" fillId="49" borderId="176" xfId="44" applyFont="1" applyFill="1" applyBorder="1" applyAlignment="1">
      <alignment horizontal="left" vertical="center" wrapText="1"/>
    </xf>
    <xf numFmtId="0" fontId="9" fillId="49" borderId="194" xfId="44" applyFont="1" applyFill="1" applyBorder="1" applyAlignment="1">
      <alignment horizontal="left" vertical="center" wrapText="1"/>
    </xf>
    <xf numFmtId="0" fontId="110" fillId="49" borderId="10" xfId="44" applyFont="1" applyFill="1" applyBorder="1" applyAlignment="1">
      <alignment horizontal="left" vertical="center" wrapText="1"/>
    </xf>
    <xf numFmtId="0" fontId="49" fillId="0" borderId="159" xfId="44" applyFont="1" applyBorder="1" applyAlignment="1">
      <alignment vertical="center"/>
    </xf>
    <xf numFmtId="0" fontId="6" fillId="0" borderId="0" xfId="41" applyFont="1" applyAlignment="1">
      <alignment vertical="center"/>
    </xf>
    <xf numFmtId="0" fontId="7" fillId="0" borderId="159" xfId="44" applyFont="1" applyBorder="1" applyAlignment="1">
      <alignment horizontal="center" vertical="center"/>
    </xf>
    <xf numFmtId="0" fontId="6" fillId="0" borderId="0" xfId="44" applyFont="1" applyBorder="1" applyAlignment="1">
      <alignment vertical="center"/>
    </xf>
    <xf numFmtId="0" fontId="8" fillId="45" borderId="23" xfId="44" applyFont="1" applyFill="1" applyBorder="1" applyAlignment="1">
      <alignment horizontal="center" vertical="center"/>
    </xf>
    <xf numFmtId="0" fontId="22" fillId="0" borderId="16" xfId="44" applyFont="1" applyFill="1" applyBorder="1" applyAlignment="1">
      <alignment horizontal="left" vertical="center" wrapText="1"/>
    </xf>
    <xf numFmtId="1" fontId="7" fillId="45" borderId="24" xfId="41" applyNumberFormat="1" applyFont="1" applyFill="1" applyBorder="1" applyAlignment="1">
      <alignment horizontal="center" vertical="center"/>
    </xf>
    <xf numFmtId="0" fontId="42" fillId="0" borderId="15" xfId="41" applyFont="1" applyFill="1" applyBorder="1" applyAlignment="1">
      <alignment horizontal="center" vertical="center"/>
    </xf>
    <xf numFmtId="0" fontId="9" fillId="49" borderId="271" xfId="44" applyFont="1" applyFill="1" applyBorder="1" applyAlignment="1">
      <alignment horizontal="left" vertical="center" wrapText="1"/>
    </xf>
    <xf numFmtId="0" fontId="8" fillId="0" borderId="11" xfId="41" applyFont="1" applyFill="1" applyBorder="1" applyAlignment="1">
      <alignment horizontal="center" vertical="center"/>
    </xf>
    <xf numFmtId="0" fontId="8" fillId="45" borderId="84" xfId="41" applyFont="1" applyFill="1" applyBorder="1" applyAlignment="1">
      <alignment horizontal="center" vertical="center"/>
    </xf>
    <xf numFmtId="0" fontId="8" fillId="45" borderId="271" xfId="41" applyFont="1" applyFill="1" applyBorder="1" applyAlignment="1">
      <alignment horizontal="center" vertical="center"/>
    </xf>
    <xf numFmtId="0" fontId="8" fillId="49" borderId="11" xfId="41" applyFont="1" applyFill="1" applyBorder="1" applyAlignment="1">
      <alignment horizontal="center" vertical="center"/>
    </xf>
    <xf numFmtId="0" fontId="7" fillId="48" borderId="23" xfId="44" applyFont="1" applyFill="1" applyBorder="1" applyAlignment="1">
      <alignment horizontal="center" vertical="center" wrapText="1"/>
    </xf>
    <xf numFmtId="0" fontId="22" fillId="17" borderId="16" xfId="44" applyFont="1" applyFill="1" applyBorder="1" applyAlignment="1">
      <alignment horizontal="center" vertical="center" wrapText="1"/>
    </xf>
    <xf numFmtId="0" fontId="22" fillId="17" borderId="24" xfId="44" applyFont="1" applyFill="1" applyBorder="1" applyAlignment="1">
      <alignment horizontal="center" vertical="center" wrapText="1"/>
    </xf>
    <xf numFmtId="0" fontId="6" fillId="0" borderId="0" xfId="44" applyFont="1" applyAlignment="1">
      <alignment vertical="center"/>
    </xf>
    <xf numFmtId="1" fontId="8" fillId="0" borderId="0" xfId="44" applyNumberFormat="1" applyFont="1" applyAlignment="1">
      <alignment vertical="center"/>
    </xf>
    <xf numFmtId="0" fontId="14" fillId="0" borderId="0" xfId="44" applyFont="1" applyFill="1" applyAlignment="1">
      <alignment horizontal="left" vertical="center"/>
    </xf>
    <xf numFmtId="0" fontId="204" fillId="0" borderId="0" xfId="44" applyFont="1" applyFill="1" applyAlignment="1">
      <alignment horizontal="left" vertical="center"/>
    </xf>
    <xf numFmtId="0" fontId="6" fillId="45" borderId="0" xfId="44" applyFont="1" applyFill="1" applyAlignment="1">
      <alignment horizontal="center" vertical="center"/>
    </xf>
    <xf numFmtId="0" fontId="204" fillId="0" borderId="0" xfId="44" applyFont="1" applyFill="1" applyAlignment="1">
      <alignment horizontal="left" vertical="center"/>
    </xf>
    <xf numFmtId="0" fontId="9" fillId="0" borderId="0" xfId="44" applyFont="1" applyFill="1" applyAlignment="1">
      <alignment horizontal="center" vertical="center"/>
    </xf>
    <xf numFmtId="0" fontId="6" fillId="0" borderId="0" xfId="44" applyFont="1" applyFill="1" applyAlignment="1">
      <alignment horizontal="center" vertical="center"/>
    </xf>
    <xf numFmtId="0" fontId="6" fillId="0" borderId="0" xfId="44" applyFont="1" applyAlignment="1">
      <alignment horizontal="center" vertical="center" wrapText="1"/>
    </xf>
    <xf numFmtId="0" fontId="6" fillId="0" borderId="0" xfId="44" applyFont="1" applyBorder="1" applyAlignment="1">
      <alignment horizontal="center" vertical="center"/>
    </xf>
    <xf numFmtId="0" fontId="9" fillId="0" borderId="0" xfId="44" applyFont="1" applyFill="1" applyAlignment="1">
      <alignment horizontal="left" vertical="center"/>
    </xf>
    <xf numFmtId="0" fontId="9" fillId="0" borderId="0" xfId="44" applyFont="1" applyFill="1" applyAlignment="1">
      <alignment horizontal="center" vertical="center" wrapText="1"/>
    </xf>
    <xf numFmtId="0" fontId="14" fillId="27" borderId="182" xfId="44" applyFont="1" applyFill="1" applyBorder="1" applyAlignment="1">
      <alignment horizontal="center" vertical="center"/>
    </xf>
    <xf numFmtId="0" fontId="14" fillId="27" borderId="149" xfId="44" applyFont="1" applyFill="1" applyBorder="1" applyAlignment="1">
      <alignment horizontal="center" vertical="center"/>
    </xf>
    <xf numFmtId="0" fontId="14" fillId="27" borderId="183" xfId="44" applyFont="1" applyFill="1" applyBorder="1" applyAlignment="1">
      <alignment horizontal="center" vertical="center"/>
    </xf>
    <xf numFmtId="0" fontId="9" fillId="0" borderId="0" xfId="44" applyFont="1" applyFill="1" applyBorder="1" applyAlignment="1">
      <alignment horizontal="center" vertical="center"/>
    </xf>
    <xf numFmtId="0" fontId="7" fillId="29" borderId="273" xfId="41" applyFont="1" applyFill="1" applyBorder="1" applyAlignment="1">
      <alignment horizontal="center" vertical="center" wrapText="1"/>
    </xf>
    <xf numFmtId="0" fontId="14" fillId="29" borderId="212" xfId="41" applyFont="1" applyFill="1" applyBorder="1" applyAlignment="1">
      <alignment horizontal="center" vertical="center"/>
    </xf>
    <xf numFmtId="0" fontId="14" fillId="29" borderId="207" xfId="41" applyFont="1" applyFill="1" applyBorder="1" applyAlignment="1">
      <alignment horizontal="center" vertical="center"/>
    </xf>
    <xf numFmtId="0" fontId="14" fillId="29" borderId="208" xfId="41" applyFont="1" applyFill="1" applyBorder="1" applyAlignment="1">
      <alignment horizontal="center" vertical="center"/>
    </xf>
    <xf numFmtId="0" fontId="7" fillId="29" borderId="294" xfId="41" applyFont="1" applyFill="1" applyBorder="1" applyAlignment="1">
      <alignment horizontal="center" vertical="center" wrapText="1"/>
    </xf>
    <xf numFmtId="0" fontId="35" fillId="0" borderId="0" xfId="44" applyFont="1" applyFill="1" applyBorder="1" applyAlignment="1">
      <alignment horizontal="center" vertical="center"/>
    </xf>
    <xf numFmtId="0" fontId="7" fillId="29" borderId="189" xfId="41" applyFont="1" applyFill="1" applyBorder="1" applyAlignment="1">
      <alignment horizontal="center" vertical="center" wrapText="1"/>
    </xf>
    <xf numFmtId="0" fontId="7" fillId="29" borderId="293" xfId="41" applyFont="1" applyFill="1" applyBorder="1" applyAlignment="1">
      <alignment horizontal="center" vertical="center" wrapText="1"/>
    </xf>
    <xf numFmtId="0" fontId="205" fillId="0" borderId="1" xfId="44" applyFont="1" applyFill="1" applyBorder="1" applyAlignment="1">
      <alignment horizontal="left" vertical="center" wrapText="1"/>
    </xf>
    <xf numFmtId="0" fontId="13" fillId="0" borderId="1" xfId="44" applyFont="1" applyFill="1" applyBorder="1" applyAlignment="1">
      <alignment horizontal="left" vertical="center" wrapText="1"/>
    </xf>
    <xf numFmtId="0" fontId="196" fillId="0" borderId="0" xfId="44" applyFont="1" applyFill="1" applyBorder="1" applyAlignment="1">
      <alignment horizontal="center" vertical="center" wrapText="1"/>
    </xf>
    <xf numFmtId="0" fontId="206" fillId="28" borderId="13" xfId="44" applyFont="1" applyFill="1" applyBorder="1" applyAlignment="1">
      <alignment horizontal="left" vertical="center" wrapText="1"/>
    </xf>
    <xf numFmtId="0" fontId="206" fillId="28" borderId="10" xfId="44" applyFont="1" applyFill="1" applyBorder="1" applyAlignment="1">
      <alignment horizontal="left" vertical="center" wrapText="1"/>
    </xf>
    <xf numFmtId="0" fontId="6" fillId="0" borderId="0" xfId="44" applyFont="1" applyFill="1" applyBorder="1" applyAlignment="1">
      <alignment vertical="center"/>
    </xf>
    <xf numFmtId="0" fontId="7" fillId="28" borderId="10" xfId="44" applyFont="1" applyFill="1" applyBorder="1" applyAlignment="1">
      <alignment horizontal="left" vertical="center" wrapText="1"/>
    </xf>
    <xf numFmtId="0" fontId="36" fillId="0" borderId="0" xfId="44" applyFont="1" applyAlignment="1">
      <alignment vertical="center"/>
    </xf>
    <xf numFmtId="0" fontId="36" fillId="0" borderId="0" xfId="44" applyFont="1" applyBorder="1" applyAlignment="1">
      <alignment vertical="center"/>
    </xf>
    <xf numFmtId="0" fontId="7" fillId="28" borderId="176" xfId="44" applyFont="1" applyFill="1" applyBorder="1" applyAlignment="1">
      <alignment horizontal="left" vertical="center" wrapText="1"/>
    </xf>
    <xf numFmtId="0" fontId="13" fillId="0" borderId="16" xfId="44" applyFont="1" applyFill="1" applyBorder="1" applyAlignment="1">
      <alignment horizontal="left" vertical="center" wrapText="1"/>
    </xf>
    <xf numFmtId="0" fontId="205" fillId="0" borderId="16" xfId="44" applyFont="1" applyFill="1" applyBorder="1" applyAlignment="1">
      <alignment horizontal="left" vertical="center" wrapText="1"/>
    </xf>
    <xf numFmtId="0" fontId="9" fillId="45" borderId="29" xfId="44" applyFont="1" applyFill="1" applyBorder="1" applyAlignment="1">
      <alignment horizontal="center" vertical="center" wrapText="1"/>
    </xf>
    <xf numFmtId="0" fontId="196" fillId="45" borderId="0" xfId="44" applyFont="1" applyFill="1" applyBorder="1" applyAlignment="1">
      <alignment horizontal="center" vertical="center" wrapText="1"/>
    </xf>
    <xf numFmtId="0" fontId="36" fillId="0" borderId="0" xfId="44" applyFont="1" applyFill="1" applyBorder="1" applyAlignment="1">
      <alignment vertical="center"/>
    </xf>
    <xf numFmtId="0" fontId="14" fillId="27" borderId="209" xfId="44" applyFont="1" applyFill="1" applyBorder="1" applyAlignment="1">
      <alignment horizontal="center" vertical="center"/>
    </xf>
    <xf numFmtId="0" fontId="14" fillId="27" borderId="207" xfId="44" applyFont="1" applyFill="1" applyBorder="1" applyAlignment="1">
      <alignment horizontal="center" vertical="center"/>
    </xf>
    <xf numFmtId="0" fontId="14" fillId="27" borderId="208" xfId="44" applyFont="1" applyFill="1" applyBorder="1" applyAlignment="1">
      <alignment horizontal="center" vertical="center"/>
    </xf>
    <xf numFmtId="0" fontId="7" fillId="28" borderId="11" xfId="44" applyFont="1" applyFill="1" applyBorder="1" applyAlignment="1">
      <alignment horizontal="left" vertical="center" wrapText="1"/>
    </xf>
    <xf numFmtId="0" fontId="6" fillId="45" borderId="0" xfId="44" applyFont="1" applyFill="1" applyBorder="1" applyAlignment="1">
      <alignment horizontal="center" vertical="center" wrapText="1"/>
    </xf>
    <xf numFmtId="0" fontId="198" fillId="45" borderId="0" xfId="44" applyFont="1" applyFill="1" applyBorder="1" applyAlignment="1">
      <alignment horizontal="left" vertical="center" wrapText="1"/>
    </xf>
    <xf numFmtId="1" fontId="9" fillId="45" borderId="0" xfId="41" applyNumberFormat="1" applyFont="1" applyFill="1" applyBorder="1" applyAlignment="1">
      <alignment horizontal="center" vertical="center"/>
    </xf>
    <xf numFmtId="0" fontId="6" fillId="45" borderId="0" xfId="44" applyFont="1" applyFill="1" applyBorder="1" applyAlignment="1">
      <alignment horizontal="center" vertical="center"/>
    </xf>
    <xf numFmtId="0" fontId="6" fillId="45" borderId="0" xfId="41" applyFont="1" applyFill="1" applyBorder="1" applyAlignment="1">
      <alignment horizontal="center" vertical="center"/>
    </xf>
    <xf numFmtId="1" fontId="6" fillId="45" borderId="0" xfId="44" applyNumberFormat="1" applyFont="1" applyFill="1" applyBorder="1" applyAlignment="1">
      <alignment horizontal="center" vertical="center"/>
    </xf>
    <xf numFmtId="0" fontId="9" fillId="45" borderId="0" xfId="44" applyFont="1" applyFill="1" applyBorder="1" applyAlignment="1">
      <alignment horizontal="center" vertical="center"/>
    </xf>
    <xf numFmtId="1" fontId="6" fillId="45" borderId="0" xfId="41" applyNumberFormat="1" applyFont="1" applyFill="1" applyBorder="1" applyAlignment="1">
      <alignment horizontal="center" vertical="center"/>
    </xf>
    <xf numFmtId="0" fontId="9" fillId="0" borderId="0" xfId="44" applyFont="1" applyBorder="1" applyAlignment="1">
      <alignment vertical="center"/>
    </xf>
    <xf numFmtId="0" fontId="6" fillId="0" borderId="0" xfId="44" applyFont="1" applyBorder="1" applyAlignment="1">
      <alignment vertical="center" wrapText="1"/>
    </xf>
    <xf numFmtId="0" fontId="7" fillId="28" borderId="163" xfId="44" applyFont="1" applyFill="1" applyBorder="1" applyAlignment="1">
      <alignment horizontal="left" vertical="center" wrapText="1"/>
    </xf>
    <xf numFmtId="49" fontId="8" fillId="0" borderId="21" xfId="41" applyNumberFormat="1" applyFont="1" applyFill="1" applyBorder="1" applyAlignment="1">
      <alignment horizontal="center" vertical="center"/>
    </xf>
    <xf numFmtId="1" fontId="7" fillId="0" borderId="22" xfId="44" applyNumberFormat="1" applyFont="1" applyFill="1" applyBorder="1" applyAlignment="1">
      <alignment horizontal="center" vertical="center"/>
    </xf>
    <xf numFmtId="0" fontId="206" fillId="28" borderId="176" xfId="44" applyFont="1" applyFill="1" applyBorder="1" applyAlignment="1">
      <alignment horizontal="left" vertical="center" wrapText="1"/>
    </xf>
    <xf numFmtId="0" fontId="7" fillId="28" borderId="194" xfId="44" applyFont="1" applyFill="1" applyBorder="1" applyAlignment="1">
      <alignment horizontal="left" vertical="center" wrapText="1"/>
    </xf>
    <xf numFmtId="49" fontId="8" fillId="0" borderId="23" xfId="41" applyNumberFormat="1" applyFont="1" applyFill="1" applyBorder="1" applyAlignment="1">
      <alignment horizontal="center" vertical="center"/>
    </xf>
    <xf numFmtId="1" fontId="7" fillId="0" borderId="188" xfId="44" applyNumberFormat="1" applyFont="1" applyFill="1" applyBorder="1" applyAlignment="1">
      <alignment horizontal="center" vertical="center"/>
    </xf>
    <xf numFmtId="0" fontId="9" fillId="45" borderId="0" xfId="44" applyFont="1" applyFill="1" applyBorder="1" applyAlignment="1">
      <alignment horizontal="center" vertical="center" wrapText="1"/>
    </xf>
    <xf numFmtId="0" fontId="14" fillId="27" borderId="209" xfId="44" applyFont="1" applyFill="1" applyBorder="1" applyAlignment="1">
      <alignment horizontal="center" vertical="center" wrapText="1"/>
    </xf>
    <xf numFmtId="0" fontId="14" fillId="27" borderId="207" xfId="44" applyFont="1" applyFill="1" applyBorder="1" applyAlignment="1">
      <alignment horizontal="center" vertical="center" wrapText="1"/>
    </xf>
    <xf numFmtId="0" fontId="14" fillId="27" borderId="208" xfId="44" applyFont="1" applyFill="1" applyBorder="1" applyAlignment="1">
      <alignment horizontal="center" vertical="center" wrapText="1"/>
    </xf>
    <xf numFmtId="0" fontId="9" fillId="0" borderId="0" xfId="44" applyFont="1" applyFill="1" applyBorder="1" applyAlignment="1">
      <alignment horizontal="center" vertical="center" wrapText="1"/>
    </xf>
    <xf numFmtId="0" fontId="7" fillId="28" borderId="271" xfId="44" applyFont="1" applyFill="1" applyBorder="1" applyAlignment="1">
      <alignment horizontal="left" vertical="center" wrapText="1"/>
    </xf>
    <xf numFmtId="0" fontId="9" fillId="0" borderId="0" xfId="44" applyFont="1" applyAlignment="1">
      <alignment vertical="center"/>
    </xf>
    <xf numFmtId="0" fontId="6" fillId="0" borderId="0" xfId="44" applyFont="1" applyFill="1" applyBorder="1" applyAlignment="1">
      <alignment horizontal="center" vertical="center" wrapText="1"/>
    </xf>
    <xf numFmtId="9" fontId="9" fillId="0" borderId="0" xfId="43" applyFont="1" applyBorder="1" applyAlignment="1">
      <alignment vertical="center"/>
    </xf>
    <xf numFmtId="0" fontId="207" fillId="0" borderId="0" xfId="44" applyFont="1" applyAlignment="1">
      <alignment horizontal="center" vertical="center"/>
    </xf>
    <xf numFmtId="0" fontId="36" fillId="0" borderId="0" xfId="44" applyFont="1" applyBorder="1" applyAlignment="1">
      <alignment vertical="center" wrapText="1"/>
    </xf>
    <xf numFmtId="9" fontId="9" fillId="0" borderId="0" xfId="43" applyFont="1" applyAlignment="1">
      <alignment vertical="center"/>
    </xf>
    <xf numFmtId="0" fontId="14" fillId="25" borderId="209" xfId="44" applyFont="1" applyFill="1" applyBorder="1" applyAlignment="1">
      <alignment horizontal="center" vertical="center"/>
    </xf>
    <xf numFmtId="0" fontId="14" fillId="25" borderId="207" xfId="44" applyFont="1" applyFill="1" applyBorder="1" applyAlignment="1">
      <alignment horizontal="center" vertical="center"/>
    </xf>
    <xf numFmtId="0" fontId="14" fillId="25" borderId="208" xfId="44" applyFont="1" applyFill="1" applyBorder="1" applyAlignment="1">
      <alignment horizontal="center" vertical="center"/>
    </xf>
    <xf numFmtId="0" fontId="14" fillId="31" borderId="212" xfId="41" applyFont="1" applyFill="1" applyBorder="1" applyAlignment="1">
      <alignment horizontal="center" vertical="center"/>
    </xf>
    <xf numFmtId="0" fontId="14" fillId="31" borderId="207" xfId="41" applyFont="1" applyFill="1" applyBorder="1" applyAlignment="1">
      <alignment horizontal="center" vertical="center"/>
    </xf>
    <xf numFmtId="0" fontId="14" fillId="31" borderId="208" xfId="41" applyFont="1" applyFill="1" applyBorder="1" applyAlignment="1">
      <alignment horizontal="center" vertical="center"/>
    </xf>
    <xf numFmtId="0" fontId="8" fillId="18" borderId="273" xfId="44" applyFont="1" applyFill="1" applyBorder="1" applyAlignment="1">
      <alignment horizontal="center" vertical="center"/>
    </xf>
    <xf numFmtId="0" fontId="208" fillId="18" borderId="213" xfId="0" applyFont="1" applyFill="1" applyBorder="1" applyAlignment="1">
      <alignment horizontal="center" vertical="center"/>
    </xf>
    <xf numFmtId="0" fontId="9" fillId="37" borderId="204" xfId="44" applyFont="1" applyFill="1" applyBorder="1" applyAlignment="1">
      <alignment horizontal="center" vertical="center" wrapText="1"/>
    </xf>
    <xf numFmtId="0" fontId="208" fillId="18" borderId="22" xfId="0" applyFont="1" applyFill="1" applyBorder="1" applyAlignment="1">
      <alignment horizontal="center" vertical="center"/>
    </xf>
    <xf numFmtId="0" fontId="9" fillId="37" borderId="205" xfId="44" applyFont="1" applyFill="1" applyBorder="1" applyAlignment="1">
      <alignment horizontal="center" vertical="center" wrapText="1"/>
    </xf>
    <xf numFmtId="0" fontId="7" fillId="30" borderId="176" xfId="44" applyFont="1" applyFill="1" applyBorder="1" applyAlignment="1">
      <alignment horizontal="left" vertical="center" wrapText="1"/>
    </xf>
    <xf numFmtId="0" fontId="7" fillId="30" borderId="10" xfId="44" applyFont="1" applyFill="1" applyBorder="1" applyAlignment="1">
      <alignment horizontal="left" vertical="center" wrapText="1"/>
    </xf>
    <xf numFmtId="0" fontId="9" fillId="37" borderId="92" xfId="44" applyFont="1" applyFill="1" applyBorder="1" applyAlignment="1">
      <alignment horizontal="center" vertical="center" wrapText="1"/>
    </xf>
    <xf numFmtId="0" fontId="8" fillId="2" borderId="176" xfId="41" applyFont="1" applyFill="1" applyBorder="1" applyAlignment="1">
      <alignment horizontal="center" vertical="center"/>
    </xf>
    <xf numFmtId="0" fontId="6" fillId="0" borderId="159" xfId="44" applyFont="1" applyBorder="1" applyAlignment="1">
      <alignment vertical="center"/>
    </xf>
    <xf numFmtId="0" fontId="12" fillId="0" borderId="0" xfId="44" applyFont="1" applyBorder="1" applyAlignment="1">
      <alignment vertical="center"/>
    </xf>
    <xf numFmtId="0" fontId="7" fillId="30" borderId="72" xfId="44" applyFont="1" applyFill="1" applyBorder="1" applyAlignment="1">
      <alignment horizontal="left" vertical="center" wrapText="1"/>
    </xf>
    <xf numFmtId="0" fontId="196" fillId="0" borderId="159" xfId="44" applyFont="1" applyFill="1" applyBorder="1" applyAlignment="1">
      <alignment horizontal="center" vertical="center" wrapText="1"/>
    </xf>
    <xf numFmtId="0" fontId="23" fillId="0" borderId="0" xfId="44" applyFont="1" applyFill="1" applyBorder="1" applyAlignment="1">
      <alignment horizontal="center" vertical="center" wrapText="1"/>
    </xf>
    <xf numFmtId="0" fontId="8" fillId="2" borderId="194" xfId="41" applyFont="1" applyFill="1" applyBorder="1" applyAlignment="1">
      <alignment horizontal="center" vertical="center"/>
    </xf>
    <xf numFmtId="0" fontId="206" fillId="30" borderId="10" xfId="44" applyFont="1" applyFill="1" applyBorder="1" applyAlignment="1">
      <alignment horizontal="left" vertical="center" wrapText="1"/>
    </xf>
    <xf numFmtId="0" fontId="208" fillId="45" borderId="22" xfId="0" applyFont="1" applyFill="1" applyBorder="1" applyAlignment="1">
      <alignment horizontal="center" vertical="center"/>
    </xf>
    <xf numFmtId="0" fontId="9" fillId="37" borderId="189" xfId="44" applyFont="1" applyFill="1" applyBorder="1" applyAlignment="1">
      <alignment horizontal="center" vertical="center" wrapText="1"/>
    </xf>
    <xf numFmtId="0" fontId="6" fillId="0" borderId="160" xfId="44" applyFont="1" applyBorder="1" applyAlignment="1">
      <alignment vertical="center"/>
    </xf>
    <xf numFmtId="0" fontId="14" fillId="25" borderId="209" xfId="44" applyFont="1" applyFill="1" applyBorder="1" applyAlignment="1">
      <alignment horizontal="center" vertical="center" wrapText="1"/>
    </xf>
    <xf numFmtId="0" fontId="14" fillId="25" borderId="207" xfId="44" applyFont="1" applyFill="1" applyBorder="1" applyAlignment="1">
      <alignment horizontal="center" vertical="center" wrapText="1"/>
    </xf>
    <xf numFmtId="0" fontId="14" fillId="25" borderId="208" xfId="44" applyFont="1" applyFill="1" applyBorder="1" applyAlignment="1">
      <alignment horizontal="center" vertical="center" wrapText="1"/>
    </xf>
    <xf numFmtId="0" fontId="22" fillId="45" borderId="16" xfId="44" applyFont="1" applyFill="1" applyBorder="1" applyAlignment="1">
      <alignment horizontal="left" vertical="center" wrapText="1"/>
    </xf>
    <xf numFmtId="0" fontId="208" fillId="45" borderId="24" xfId="0" applyFont="1" applyFill="1" applyBorder="1" applyAlignment="1">
      <alignment horizontal="center" vertical="center"/>
    </xf>
    <xf numFmtId="0" fontId="7" fillId="30" borderId="271" xfId="44" applyFont="1" applyFill="1" applyBorder="1" applyAlignment="1">
      <alignment horizontal="left" vertical="center" wrapText="1"/>
    </xf>
    <xf numFmtId="0" fontId="8" fillId="2" borderId="271" xfId="41" applyFont="1" applyFill="1" applyBorder="1" applyAlignment="1">
      <alignment horizontal="center" vertical="center"/>
    </xf>
    <xf numFmtId="0" fontId="6" fillId="0" borderId="0" xfId="44" applyFont="1" applyFill="1" applyBorder="1" applyAlignment="1">
      <alignment horizontal="left" vertical="center"/>
    </xf>
    <xf numFmtId="0" fontId="43" fillId="45" borderId="0" xfId="44" applyFont="1" applyFill="1" applyBorder="1" applyAlignment="1">
      <alignment horizontal="center" vertical="center"/>
    </xf>
    <xf numFmtId="0" fontId="43" fillId="45" borderId="0" xfId="41" applyFont="1" applyFill="1" applyBorder="1" applyAlignment="1">
      <alignment vertical="center"/>
    </xf>
    <xf numFmtId="1" fontId="42" fillId="45" borderId="0" xfId="44" applyNumberFormat="1" applyFont="1" applyFill="1" applyBorder="1" applyAlignment="1">
      <alignment horizontal="center" vertical="center"/>
    </xf>
    <xf numFmtId="0" fontId="196" fillId="0" borderId="0" xfId="44" applyFont="1" applyFill="1" applyBorder="1" applyAlignment="1">
      <alignment horizontal="left" vertical="center" wrapText="1"/>
    </xf>
    <xf numFmtId="1" fontId="9" fillId="0" borderId="0" xfId="41" applyNumberFormat="1" applyFont="1" applyFill="1" applyBorder="1" applyAlignment="1">
      <alignment horizontal="center" vertical="center"/>
    </xf>
    <xf numFmtId="1" fontId="6" fillId="0" borderId="0" xfId="41" applyNumberFormat="1" applyFont="1" applyFill="1" applyBorder="1" applyAlignment="1">
      <alignment horizontal="center" vertical="center"/>
    </xf>
    <xf numFmtId="0" fontId="20" fillId="0" borderId="0" xfId="44" applyFont="1" applyFill="1" applyBorder="1" applyAlignment="1">
      <alignment horizontal="center" vertical="center" wrapText="1"/>
    </xf>
    <xf numFmtId="0" fontId="9" fillId="0" borderId="0" xfId="44" applyFont="1" applyBorder="1" applyAlignment="1">
      <alignment horizontal="center" vertical="center"/>
    </xf>
    <xf numFmtId="0" fontId="196" fillId="0" borderId="0" xfId="44" applyFont="1" applyFill="1" applyBorder="1" applyAlignment="1">
      <alignment horizontal="center" vertical="center"/>
    </xf>
    <xf numFmtId="0" fontId="9" fillId="0" borderId="0" xfId="44" applyFont="1" applyAlignment="1">
      <alignment horizontal="center" vertical="center"/>
    </xf>
    <xf numFmtId="0" fontId="9" fillId="0" borderId="0" xfId="44" applyFont="1" applyAlignment="1">
      <alignment horizontal="center" vertical="center" wrapText="1"/>
    </xf>
    <xf numFmtId="0" fontId="6" fillId="0" borderId="0" xfId="44" applyFont="1" applyAlignment="1">
      <alignment horizontal="left" vertical="center" wrapText="1"/>
    </xf>
    <xf numFmtId="0" fontId="14" fillId="47" borderId="209" xfId="44" applyFont="1" applyFill="1" applyBorder="1" applyAlignment="1">
      <alignment horizontal="center" vertical="center" wrapText="1"/>
    </xf>
    <xf numFmtId="0" fontId="14" fillId="47" borderId="207" xfId="44" applyFont="1" applyFill="1" applyBorder="1" applyAlignment="1">
      <alignment horizontal="center" vertical="center" wrapText="1"/>
    </xf>
    <xf numFmtId="0" fontId="14" fillId="47" borderId="208" xfId="44" applyFont="1" applyFill="1" applyBorder="1" applyAlignment="1">
      <alignment horizontal="center" vertical="center" wrapText="1"/>
    </xf>
    <xf numFmtId="0" fontId="14" fillId="47" borderId="19" xfId="44" applyFont="1" applyFill="1" applyBorder="1" applyAlignment="1">
      <alignment horizontal="center" vertical="center"/>
    </xf>
    <xf numFmtId="0" fontId="9" fillId="48" borderId="21" xfId="44" applyFont="1" applyFill="1" applyBorder="1" applyAlignment="1">
      <alignment horizontal="center" vertical="center" wrapText="1"/>
    </xf>
    <xf numFmtId="0" fontId="54" fillId="0" borderId="14" xfId="41" applyFont="1" applyFill="1" applyBorder="1" applyAlignment="1">
      <alignment horizontal="center" vertical="center"/>
    </xf>
    <xf numFmtId="0" fontId="206" fillId="49" borderId="10" xfId="44" applyFont="1" applyFill="1" applyBorder="1" applyAlignment="1">
      <alignment horizontal="left" vertical="center" wrapText="1"/>
    </xf>
    <xf numFmtId="0" fontId="54" fillId="0" borderId="12" xfId="41" applyFont="1" applyFill="1" applyBorder="1" applyAlignment="1">
      <alignment horizontal="center" vertical="center"/>
    </xf>
    <xf numFmtId="0" fontId="7" fillId="49" borderId="176" xfId="44" applyFont="1" applyFill="1" applyBorder="1" applyAlignment="1">
      <alignment horizontal="left" vertical="center" wrapText="1"/>
    </xf>
    <xf numFmtId="1" fontId="7" fillId="45" borderId="95" xfId="41" applyNumberFormat="1" applyFont="1" applyFill="1" applyBorder="1" applyAlignment="1">
      <alignment horizontal="center" vertical="center"/>
    </xf>
    <xf numFmtId="0" fontId="7" fillId="49" borderId="72" xfId="44" applyFont="1" applyFill="1" applyBorder="1" applyAlignment="1">
      <alignment horizontal="left" vertical="center" wrapText="1"/>
    </xf>
    <xf numFmtId="0" fontId="7" fillId="49" borderId="10" xfId="44" applyFont="1" applyFill="1" applyBorder="1" applyAlignment="1">
      <alignment horizontal="left" vertical="center" wrapText="1"/>
    </xf>
    <xf numFmtId="0" fontId="36" fillId="0" borderId="159" xfId="44" applyFont="1" applyBorder="1" applyAlignment="1">
      <alignment vertical="center"/>
    </xf>
    <xf numFmtId="0" fontId="63" fillId="0" borderId="0" xfId="44" applyFont="1" applyBorder="1" applyAlignment="1">
      <alignment vertical="center"/>
    </xf>
    <xf numFmtId="0" fontId="106" fillId="0" borderId="0" xfId="44" applyFont="1" applyAlignment="1">
      <alignment horizontal="center" vertical="center"/>
    </xf>
    <xf numFmtId="0" fontId="9" fillId="0" borderId="159" xfId="44" applyFont="1" applyBorder="1" applyAlignment="1">
      <alignment horizontal="center" vertical="center"/>
    </xf>
    <xf numFmtId="0" fontId="43" fillId="0" borderId="0" xfId="44" applyFont="1" applyFill="1" applyBorder="1" applyAlignment="1">
      <alignment vertical="center"/>
    </xf>
    <xf numFmtId="0" fontId="43" fillId="45" borderId="0" xfId="44" applyFont="1" applyFill="1" applyAlignment="1">
      <alignment horizontal="center" vertical="center"/>
    </xf>
    <xf numFmtId="0" fontId="54" fillId="0" borderId="15" xfId="41" applyFont="1" applyFill="1" applyBorder="1" applyAlignment="1">
      <alignment horizontal="center" vertical="center"/>
    </xf>
    <xf numFmtId="0" fontId="7" fillId="49" borderId="11" xfId="44" applyFont="1" applyFill="1" applyBorder="1" applyAlignment="1">
      <alignment horizontal="left" vertical="center" wrapText="1"/>
    </xf>
    <xf numFmtId="0" fontId="9" fillId="48" borderId="23" xfId="44" applyFont="1" applyFill="1" applyBorder="1" applyAlignment="1">
      <alignment horizontal="center" vertical="center" wrapText="1"/>
    </xf>
    <xf numFmtId="0" fontId="22" fillId="45" borderId="0" xfId="44" applyFont="1" applyFill="1" applyBorder="1" applyAlignment="1">
      <alignment horizontal="left" vertical="center" wrapText="1"/>
    </xf>
  </cellXfs>
  <cellStyles count="46">
    <cellStyle name="Calculated Column - IBM Cognos" xfId="1"/>
    <cellStyle name="Calculated Column Name - IBM Cognos" xfId="2"/>
    <cellStyle name="Calculated Column Name - IBM Cognos 2" xfId="3"/>
    <cellStyle name="Calculated Column Name - IBM Cognos 3" xfId="4"/>
    <cellStyle name="Calculated Row - IBM Cognos" xfId="5"/>
    <cellStyle name="Calculated Row Name - IBM Cognos" xfId="6"/>
    <cellStyle name="Calculated Row Name - IBM Cognos 2" xfId="7"/>
    <cellStyle name="Calculated Row Name - IBM Cognos 3" xfId="8"/>
    <cellStyle name="Column Name - IBM Cognos" xfId="9"/>
    <cellStyle name="Column Name - IBM Cognos 2" xfId="10"/>
    <cellStyle name="Column Name - IBM Cognos 3" xfId="11"/>
    <cellStyle name="Column Template - IBM Cognos" xfId="12"/>
    <cellStyle name="Differs From Base - IBM Cognos" xfId="13"/>
    <cellStyle name="Group Name - IBM Cognos" xfId="14"/>
    <cellStyle name="Group Name - IBM Cognos 2" xfId="15"/>
    <cellStyle name="Group Name - IBM Cognos 3" xfId="16"/>
    <cellStyle name="Hold Values - IBM Cognos" xfId="17"/>
    <cellStyle name="Hold Values - IBM Cognos 2" xfId="18"/>
    <cellStyle name="Hold Values - IBM Cognos 3" xfId="19"/>
    <cellStyle name="List Name - IBM Cognos" xfId="20"/>
    <cellStyle name="List Name - IBM Cognos 2" xfId="21"/>
    <cellStyle name="List Name - IBM Cognos 3" xfId="22"/>
    <cellStyle name="Locked - IBM Cognos" xfId="23"/>
    <cellStyle name="Measure - IBM Cognos" xfId="24"/>
    <cellStyle name="Measure Header - IBM Cognos" xfId="25"/>
    <cellStyle name="Measure Name - IBM Cognos" xfId="26"/>
    <cellStyle name="Measure Summary - IBM Cognos" xfId="27"/>
    <cellStyle name="Measure Summary TM1 - IBM Cognos" xfId="28"/>
    <cellStyle name="Measure Template - IBM Cognos" xfId="29"/>
    <cellStyle name="More - IBM Cognos" xfId="30"/>
    <cellStyle name="Pending Change - IBM Cognos" xfId="31"/>
    <cellStyle name="Row Name - IBM Cognos" xfId="32"/>
    <cellStyle name="Row Name - IBM Cognos 2" xfId="33"/>
    <cellStyle name="Row Name - IBM Cognos 3" xfId="34"/>
    <cellStyle name="Row Template - IBM Cognos" xfId="35"/>
    <cellStyle name="Summary Column Name - IBM Cognos" xfId="36"/>
    <cellStyle name="Summary Column Name TM1 - IBM Cognos" xfId="37"/>
    <cellStyle name="Summary Row Name - IBM Cognos" xfId="38"/>
    <cellStyle name="Summary Row Name TM1 - IBM Cognos" xfId="39"/>
    <cellStyle name="Unsaved Change - IBM Cognos" xfId="40"/>
    <cellStyle name="Обычный" xfId="0" builtinId="0"/>
    <cellStyle name="Обычный 2" xfId="41"/>
    <cellStyle name="Обычный 3" xfId="44"/>
    <cellStyle name="Обычный_20111106_КоммерТурнир" xfId="42"/>
    <cellStyle name="Процентный" xfId="43" builtinId="5"/>
    <cellStyle name="Финансовый" xfId="45" builtinId="3"/>
  </cellStyles>
  <dxfs count="323">
    <dxf>
      <font>
        <color rgb="FFFF0000"/>
      </font>
      <fill>
        <patternFill>
          <bgColor rgb="FFFFFF00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0070C0"/>
      </font>
      <fill>
        <patternFill>
          <bgColor rgb="FFFFFF99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rgb="FF0070C0"/>
      </font>
      <fill>
        <patternFill>
          <bgColor rgb="FFFFFF99"/>
        </patternFill>
      </fill>
    </dxf>
    <dxf>
      <font>
        <color theme="0" tint="-0.24994659260841701"/>
      </font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 patternType="none">
          <bgColor indexed="65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FF0000"/>
      </font>
      <fill>
        <patternFill>
          <bgColor rgb="FFFFFF99"/>
        </patternFill>
      </fill>
    </dxf>
    <dxf>
      <font>
        <color theme="0" tint="-0.34998626667073579"/>
      </font>
      <fill>
        <patternFill patternType="solid">
          <fgColor theme="6" tint="0.59996337778862885"/>
          <bgColor theme="6" tint="0.59996337778862885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0070C0"/>
      </font>
      <fill>
        <patternFill>
          <bgColor rgb="FFFFFF99"/>
        </patternFill>
      </fill>
    </dxf>
    <dxf>
      <font>
        <color theme="0" tint="-0.24994659260841701"/>
      </font>
    </dxf>
    <dxf>
      <fill>
        <patternFill>
          <bgColor rgb="FFFFFF00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theme="0" tint="-0.24994659260841701"/>
      </font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0070C0"/>
      </font>
      <fill>
        <patternFill>
          <bgColor rgb="FFFFFF99"/>
        </patternFill>
      </fill>
    </dxf>
    <dxf>
      <font>
        <color theme="0" tint="-0.24994659260841701"/>
      </font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C0007C"/>
      <color rgb="FF0000FF"/>
      <color rgb="FF003366"/>
      <color rgb="FF993300"/>
      <color rgb="FFFF00C0"/>
      <color rgb="FFFFFFF9"/>
      <color rgb="FFFF00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ageMargins left="0.7" right="0.7" top="0.75" bottom="0.75" header="0.3" footer="0.3"/>
  <customProperties>
    <customPr name="CafeStyleVersion" r:id="rId1"/>
    <customPr name="LastTupleSet_COR_Mappings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C2:P57"/>
  <sheetViews>
    <sheetView zoomScale="75" zoomScaleNormal="75" workbookViewId="0">
      <selection activeCell="S40" sqref="S40"/>
    </sheetView>
  </sheetViews>
  <sheetFormatPr defaultRowHeight="12.75" x14ac:dyDescent="0.2"/>
  <cols>
    <col min="1" max="2" width="9.140625" style="942"/>
    <col min="3" max="3" width="8.7109375" style="942" customWidth="1"/>
    <col min="4" max="4" width="32.7109375" style="942" customWidth="1"/>
    <col min="5" max="6" width="11.7109375" style="942" customWidth="1"/>
    <col min="7" max="10" width="9.7109375" style="942" customWidth="1"/>
    <col min="11" max="11" width="8.7109375" style="942" customWidth="1"/>
    <col min="12" max="15" width="12.7109375" style="942" customWidth="1"/>
    <col min="16" max="16384" width="9.140625" style="942"/>
  </cols>
  <sheetData>
    <row r="2" spans="3:16" ht="25.5" x14ac:dyDescent="0.2">
      <c r="C2" s="1694" t="s">
        <v>471</v>
      </c>
      <c r="D2" s="1694"/>
      <c r="E2" s="1694"/>
      <c r="F2" s="1694"/>
      <c r="G2" s="1694"/>
      <c r="H2" s="1694"/>
      <c r="I2" s="1694"/>
      <c r="J2" s="1694"/>
      <c r="K2" s="1694"/>
      <c r="L2" s="1694"/>
      <c r="M2" s="1694"/>
      <c r="N2" s="1694"/>
      <c r="O2" s="1694"/>
    </row>
    <row r="3" spans="3:16" ht="23.25" x14ac:dyDescent="0.2">
      <c r="C3" s="1695" t="s">
        <v>495</v>
      </c>
      <c r="D3" s="1695"/>
      <c r="E3" s="1695"/>
      <c r="F3" s="1695"/>
      <c r="G3" s="1695"/>
      <c r="H3" s="1695"/>
      <c r="I3" s="1695"/>
      <c r="J3" s="1695"/>
      <c r="K3" s="1695"/>
      <c r="L3" s="1695"/>
      <c r="M3" s="1695"/>
      <c r="N3" s="1695"/>
      <c r="O3" s="1695"/>
    </row>
    <row r="4" spans="3:16" ht="23.25" x14ac:dyDescent="0.2">
      <c r="C4" s="1696" t="s">
        <v>505</v>
      </c>
      <c r="D4" s="1696"/>
      <c r="E4" s="1696"/>
      <c r="F4" s="1696"/>
      <c r="G4" s="1696"/>
      <c r="H4" s="1696"/>
      <c r="I4" s="1696"/>
      <c r="J4" s="1696"/>
      <c r="K4" s="1696"/>
      <c r="L4" s="1696"/>
      <c r="M4" s="1696"/>
      <c r="N4" s="1696"/>
      <c r="O4" s="1696"/>
    </row>
    <row r="5" spans="3:16" ht="21" x14ac:dyDescent="0.2">
      <c r="C5" s="939"/>
      <c r="D5" s="939"/>
      <c r="E5" s="939"/>
      <c r="F5" s="939"/>
      <c r="G5" s="939"/>
      <c r="H5" s="939"/>
      <c r="I5" s="939"/>
      <c r="J5" s="939"/>
      <c r="K5" s="939"/>
      <c r="L5" s="939"/>
      <c r="M5" s="939"/>
      <c r="N5" s="939"/>
      <c r="O5" s="940"/>
    </row>
    <row r="6" spans="3:16" ht="19.5" customHeight="1" thickBot="1" x14ac:dyDescent="0.25">
      <c r="C6" s="1738" t="s">
        <v>478</v>
      </c>
      <c r="D6" s="1738"/>
      <c r="E6" s="939"/>
      <c r="F6" s="939"/>
      <c r="G6" s="939"/>
      <c r="H6" s="939"/>
      <c r="I6" s="939"/>
      <c r="J6" s="939"/>
      <c r="K6" s="939"/>
      <c r="L6" s="939"/>
      <c r="M6" s="939"/>
      <c r="N6" s="939"/>
      <c r="O6" s="940"/>
      <c r="P6" s="941"/>
    </row>
    <row r="7" spans="3:16" ht="19.5" customHeight="1" x14ac:dyDescent="0.2">
      <c r="C7" s="1677" t="s">
        <v>5</v>
      </c>
      <c r="D7" s="1679" t="s">
        <v>472</v>
      </c>
      <c r="E7" s="1681" t="s">
        <v>492</v>
      </c>
      <c r="F7" s="1683" t="s">
        <v>491</v>
      </c>
      <c r="G7" s="1685" t="s">
        <v>7</v>
      </c>
      <c r="H7" s="1686"/>
      <c r="I7" s="1686"/>
      <c r="J7" s="1687"/>
      <c r="K7" s="1681" t="s">
        <v>481</v>
      </c>
      <c r="L7" s="1688" t="s">
        <v>484</v>
      </c>
      <c r="M7" s="1688" t="s">
        <v>482</v>
      </c>
      <c r="N7" s="1690" t="s">
        <v>483</v>
      </c>
      <c r="O7" s="1692" t="s">
        <v>485</v>
      </c>
      <c r="P7" s="941"/>
    </row>
    <row r="8" spans="3:16" ht="80.099999999999994" customHeight="1" thickBot="1" x14ac:dyDescent="0.25">
      <c r="C8" s="1678"/>
      <c r="D8" s="1680"/>
      <c r="E8" s="1682"/>
      <c r="F8" s="1684"/>
      <c r="G8" s="1029" t="s">
        <v>1</v>
      </c>
      <c r="H8" s="1030" t="s">
        <v>2</v>
      </c>
      <c r="I8" s="1030" t="s">
        <v>3</v>
      </c>
      <c r="J8" s="1031" t="s">
        <v>6</v>
      </c>
      <c r="K8" s="1682"/>
      <c r="L8" s="1689"/>
      <c r="M8" s="1689"/>
      <c r="N8" s="1691"/>
      <c r="O8" s="1693"/>
      <c r="P8" s="943"/>
    </row>
    <row r="9" spans="3:16" s="953" customFormat="1" ht="21.95" customHeight="1" x14ac:dyDescent="0.2">
      <c r="C9" s="954">
        <v>1</v>
      </c>
      <c r="D9" s="1081" t="s">
        <v>47</v>
      </c>
      <c r="E9" s="946">
        <v>5</v>
      </c>
      <c r="F9" s="947">
        <v>2</v>
      </c>
      <c r="G9" s="1082">
        <v>189</v>
      </c>
      <c r="H9" s="1083">
        <v>146</v>
      </c>
      <c r="I9" s="1083">
        <v>188</v>
      </c>
      <c r="J9" s="1085">
        <v>179</v>
      </c>
      <c r="K9" s="962">
        <v>2</v>
      </c>
      <c r="L9" s="1298">
        <f t="shared" ref="L9:L23" si="0">SUM(G9:J9)-MIN(G9:J9)</f>
        <v>556</v>
      </c>
      <c r="M9" s="964">
        <f t="shared" ref="M9:M23" si="1">MAX(G9:J9)</f>
        <v>189</v>
      </c>
      <c r="N9" s="965">
        <f t="shared" ref="N9:N23" si="2">ROUND(L9/3,1)</f>
        <v>185.3</v>
      </c>
      <c r="O9" s="952">
        <f t="shared" ref="O9:O23" si="3">L9/10+K9</f>
        <v>57.6</v>
      </c>
    </row>
    <row r="10" spans="3:16" s="953" customFormat="1" ht="21.95" customHeight="1" x14ac:dyDescent="0.2">
      <c r="C10" s="1032">
        <v>2</v>
      </c>
      <c r="D10" s="1089" t="s">
        <v>570</v>
      </c>
      <c r="E10" s="1044">
        <v>3</v>
      </c>
      <c r="F10" s="1045">
        <v>1</v>
      </c>
      <c r="G10" s="1046">
        <v>124</v>
      </c>
      <c r="H10" s="1047">
        <v>180</v>
      </c>
      <c r="I10" s="1047">
        <v>166</v>
      </c>
      <c r="J10" s="1049">
        <v>192</v>
      </c>
      <c r="K10" s="1039"/>
      <c r="L10" s="1040">
        <f t="shared" si="0"/>
        <v>538</v>
      </c>
      <c r="M10" s="1041">
        <f t="shared" si="1"/>
        <v>192</v>
      </c>
      <c r="N10" s="1042">
        <f t="shared" si="2"/>
        <v>179.3</v>
      </c>
      <c r="O10" s="1043">
        <f t="shared" si="3"/>
        <v>53.8</v>
      </c>
    </row>
    <row r="11" spans="3:16" s="953" customFormat="1" ht="21.95" customHeight="1" x14ac:dyDescent="0.2">
      <c r="C11" s="954">
        <v>3</v>
      </c>
      <c r="D11" s="1086" t="s">
        <v>568</v>
      </c>
      <c r="E11" s="946">
        <v>1</v>
      </c>
      <c r="F11" s="947">
        <v>1</v>
      </c>
      <c r="G11" s="948">
        <v>159</v>
      </c>
      <c r="H11" s="949">
        <v>134</v>
      </c>
      <c r="I11" s="949">
        <v>195</v>
      </c>
      <c r="J11" s="950">
        <v>176</v>
      </c>
      <c r="K11" s="962"/>
      <c r="L11" s="963">
        <f t="shared" si="0"/>
        <v>530</v>
      </c>
      <c r="M11" s="1284">
        <f t="shared" si="1"/>
        <v>195</v>
      </c>
      <c r="N11" s="965">
        <f t="shared" si="2"/>
        <v>176.7</v>
      </c>
      <c r="O11" s="952">
        <f t="shared" si="3"/>
        <v>53</v>
      </c>
    </row>
    <row r="12" spans="3:16" s="953" customFormat="1" ht="21.95" customHeight="1" x14ac:dyDescent="0.2">
      <c r="C12" s="1032">
        <v>4</v>
      </c>
      <c r="D12" s="1089" t="s">
        <v>12</v>
      </c>
      <c r="E12" s="1044">
        <v>1</v>
      </c>
      <c r="F12" s="1045">
        <v>1</v>
      </c>
      <c r="G12" s="1046">
        <v>195</v>
      </c>
      <c r="H12" s="1047">
        <v>162</v>
      </c>
      <c r="I12" s="1047">
        <v>165</v>
      </c>
      <c r="J12" s="1049">
        <v>164</v>
      </c>
      <c r="K12" s="1039"/>
      <c r="L12" s="1040">
        <f t="shared" si="0"/>
        <v>524</v>
      </c>
      <c r="M12" s="1284">
        <f t="shared" si="1"/>
        <v>195</v>
      </c>
      <c r="N12" s="1042">
        <f t="shared" si="2"/>
        <v>174.7</v>
      </c>
      <c r="O12" s="1043">
        <f t="shared" si="3"/>
        <v>52.4</v>
      </c>
    </row>
    <row r="13" spans="3:16" s="953" customFormat="1" ht="21.95" customHeight="1" x14ac:dyDescent="0.2">
      <c r="C13" s="954">
        <v>5</v>
      </c>
      <c r="D13" s="1086" t="s">
        <v>573</v>
      </c>
      <c r="E13" s="946">
        <v>2</v>
      </c>
      <c r="F13" s="947">
        <v>2</v>
      </c>
      <c r="G13" s="948">
        <v>181</v>
      </c>
      <c r="H13" s="949">
        <v>169</v>
      </c>
      <c r="I13" s="949">
        <v>170</v>
      </c>
      <c r="J13" s="950">
        <v>159</v>
      </c>
      <c r="K13" s="962"/>
      <c r="L13" s="963">
        <f t="shared" si="0"/>
        <v>520</v>
      </c>
      <c r="M13" s="964">
        <f t="shared" si="1"/>
        <v>181</v>
      </c>
      <c r="N13" s="965">
        <f t="shared" si="2"/>
        <v>173.3</v>
      </c>
      <c r="O13" s="952">
        <f t="shared" si="3"/>
        <v>52</v>
      </c>
    </row>
    <row r="14" spans="3:16" s="953" customFormat="1" ht="21.95" customHeight="1" x14ac:dyDescent="0.2">
      <c r="C14" s="1032">
        <v>6</v>
      </c>
      <c r="D14" s="1089" t="s">
        <v>39</v>
      </c>
      <c r="E14" s="1044">
        <v>5</v>
      </c>
      <c r="F14" s="1045">
        <v>1</v>
      </c>
      <c r="G14" s="1046">
        <v>164</v>
      </c>
      <c r="H14" s="1047">
        <v>190</v>
      </c>
      <c r="I14" s="1047">
        <v>142</v>
      </c>
      <c r="J14" s="1049">
        <v>159</v>
      </c>
      <c r="K14" s="1039"/>
      <c r="L14" s="1040">
        <f t="shared" si="0"/>
        <v>513</v>
      </c>
      <c r="M14" s="1041">
        <f t="shared" si="1"/>
        <v>190</v>
      </c>
      <c r="N14" s="1042">
        <f t="shared" si="2"/>
        <v>171</v>
      </c>
      <c r="O14" s="1043">
        <f t="shared" si="3"/>
        <v>51.3</v>
      </c>
    </row>
    <row r="15" spans="3:16" s="953" customFormat="1" ht="21.95" customHeight="1" x14ac:dyDescent="0.2">
      <c r="C15" s="954">
        <v>7</v>
      </c>
      <c r="D15" s="1086" t="s">
        <v>67</v>
      </c>
      <c r="E15" s="946">
        <v>4</v>
      </c>
      <c r="F15" s="947">
        <v>2</v>
      </c>
      <c r="G15" s="948">
        <v>159</v>
      </c>
      <c r="H15" s="949">
        <v>156</v>
      </c>
      <c r="I15" s="949">
        <v>175</v>
      </c>
      <c r="J15" s="950">
        <v>175</v>
      </c>
      <c r="K15" s="962"/>
      <c r="L15" s="963">
        <f t="shared" si="0"/>
        <v>509</v>
      </c>
      <c r="M15" s="964">
        <f t="shared" si="1"/>
        <v>175</v>
      </c>
      <c r="N15" s="965">
        <f t="shared" si="2"/>
        <v>169.7</v>
      </c>
      <c r="O15" s="952">
        <f t="shared" si="3"/>
        <v>50.9</v>
      </c>
    </row>
    <row r="16" spans="3:16" s="953" customFormat="1" ht="21.95" customHeight="1" x14ac:dyDescent="0.2">
      <c r="C16" s="1032">
        <v>8</v>
      </c>
      <c r="D16" s="1089" t="s">
        <v>572</v>
      </c>
      <c r="E16" s="1044">
        <v>6</v>
      </c>
      <c r="F16" s="1045">
        <v>2</v>
      </c>
      <c r="G16" s="1046">
        <v>156</v>
      </c>
      <c r="H16" s="1047">
        <v>130</v>
      </c>
      <c r="I16" s="1047">
        <v>162</v>
      </c>
      <c r="J16" s="1049">
        <v>188</v>
      </c>
      <c r="K16" s="1039"/>
      <c r="L16" s="1040">
        <f t="shared" si="0"/>
        <v>506</v>
      </c>
      <c r="M16" s="1041">
        <f t="shared" si="1"/>
        <v>188</v>
      </c>
      <c r="N16" s="1042">
        <f t="shared" si="2"/>
        <v>168.7</v>
      </c>
      <c r="O16" s="1043">
        <f t="shared" si="3"/>
        <v>50.6</v>
      </c>
    </row>
    <row r="17" spans="3:16" s="953" customFormat="1" ht="21.95" customHeight="1" x14ac:dyDescent="0.2">
      <c r="C17" s="954">
        <v>9</v>
      </c>
      <c r="D17" s="1086" t="s">
        <v>566</v>
      </c>
      <c r="E17" s="946">
        <v>3</v>
      </c>
      <c r="F17" s="947">
        <v>2</v>
      </c>
      <c r="G17" s="948">
        <v>137</v>
      </c>
      <c r="H17" s="949">
        <v>159</v>
      </c>
      <c r="I17" s="949">
        <v>194</v>
      </c>
      <c r="J17" s="950">
        <v>127</v>
      </c>
      <c r="K17" s="962"/>
      <c r="L17" s="963">
        <f t="shared" si="0"/>
        <v>490</v>
      </c>
      <c r="M17" s="964">
        <f t="shared" si="1"/>
        <v>194</v>
      </c>
      <c r="N17" s="965">
        <f t="shared" si="2"/>
        <v>163.30000000000001</v>
      </c>
      <c r="O17" s="952">
        <f t="shared" si="3"/>
        <v>49</v>
      </c>
    </row>
    <row r="18" spans="3:16" s="953" customFormat="1" ht="21.95" customHeight="1" x14ac:dyDescent="0.2">
      <c r="C18" s="1032">
        <v>10</v>
      </c>
      <c r="D18" s="1089" t="s">
        <v>569</v>
      </c>
      <c r="E18" s="1044">
        <v>6</v>
      </c>
      <c r="F18" s="1045">
        <v>1</v>
      </c>
      <c r="G18" s="1046">
        <v>137</v>
      </c>
      <c r="H18" s="1047">
        <v>155</v>
      </c>
      <c r="I18" s="1047">
        <v>166</v>
      </c>
      <c r="J18" s="1049">
        <v>155</v>
      </c>
      <c r="K18" s="1039"/>
      <c r="L18" s="1040">
        <f t="shared" si="0"/>
        <v>476</v>
      </c>
      <c r="M18" s="1041">
        <f t="shared" si="1"/>
        <v>166</v>
      </c>
      <c r="N18" s="1042">
        <f t="shared" si="2"/>
        <v>158.69999999999999</v>
      </c>
      <c r="O18" s="1043">
        <f t="shared" si="3"/>
        <v>47.6</v>
      </c>
    </row>
    <row r="19" spans="3:16" s="953" customFormat="1" ht="21.95" customHeight="1" x14ac:dyDescent="0.2">
      <c r="C19" s="954">
        <v>11</v>
      </c>
      <c r="D19" s="1086" t="s">
        <v>120</v>
      </c>
      <c r="E19" s="946">
        <v>5</v>
      </c>
      <c r="F19" s="947">
        <v>2</v>
      </c>
      <c r="G19" s="948">
        <v>145</v>
      </c>
      <c r="H19" s="949">
        <v>172</v>
      </c>
      <c r="I19" s="949">
        <v>146</v>
      </c>
      <c r="J19" s="950">
        <v>145</v>
      </c>
      <c r="K19" s="962"/>
      <c r="L19" s="963">
        <f t="shared" si="0"/>
        <v>463</v>
      </c>
      <c r="M19" s="964">
        <f t="shared" si="1"/>
        <v>172</v>
      </c>
      <c r="N19" s="965">
        <f t="shared" si="2"/>
        <v>154.30000000000001</v>
      </c>
      <c r="O19" s="952">
        <f t="shared" si="3"/>
        <v>46.3</v>
      </c>
    </row>
    <row r="20" spans="3:16" s="953" customFormat="1" ht="21.95" customHeight="1" x14ac:dyDescent="0.2">
      <c r="C20" s="1032">
        <v>12</v>
      </c>
      <c r="D20" s="1089" t="s">
        <v>564</v>
      </c>
      <c r="E20" s="1044">
        <v>6</v>
      </c>
      <c r="F20" s="1045">
        <v>2</v>
      </c>
      <c r="G20" s="1046">
        <v>169</v>
      </c>
      <c r="H20" s="1047">
        <v>100</v>
      </c>
      <c r="I20" s="1047">
        <v>160</v>
      </c>
      <c r="J20" s="1049">
        <v>134</v>
      </c>
      <c r="K20" s="1039"/>
      <c r="L20" s="1040">
        <f t="shared" si="0"/>
        <v>463</v>
      </c>
      <c r="M20" s="1041">
        <f t="shared" si="1"/>
        <v>169</v>
      </c>
      <c r="N20" s="1042">
        <f t="shared" si="2"/>
        <v>154.30000000000001</v>
      </c>
      <c r="O20" s="1043">
        <f t="shared" si="3"/>
        <v>46.3</v>
      </c>
    </row>
    <row r="21" spans="3:16" s="953" customFormat="1" ht="21.95" customHeight="1" x14ac:dyDescent="0.2">
      <c r="C21" s="954">
        <v>13</v>
      </c>
      <c r="D21" s="1086" t="s">
        <v>567</v>
      </c>
      <c r="E21" s="946">
        <v>1</v>
      </c>
      <c r="F21" s="947">
        <v>2</v>
      </c>
      <c r="G21" s="948">
        <v>129</v>
      </c>
      <c r="H21" s="949">
        <v>139</v>
      </c>
      <c r="I21" s="949">
        <v>154</v>
      </c>
      <c r="J21" s="950">
        <v>160</v>
      </c>
      <c r="K21" s="962"/>
      <c r="L21" s="963">
        <f t="shared" si="0"/>
        <v>453</v>
      </c>
      <c r="M21" s="964">
        <f t="shared" si="1"/>
        <v>160</v>
      </c>
      <c r="N21" s="965">
        <f t="shared" si="2"/>
        <v>151</v>
      </c>
      <c r="O21" s="952">
        <f t="shared" si="3"/>
        <v>45.3</v>
      </c>
    </row>
    <row r="22" spans="3:16" s="953" customFormat="1" ht="21.95" customHeight="1" x14ac:dyDescent="0.2">
      <c r="C22" s="1032">
        <v>14</v>
      </c>
      <c r="D22" s="1089" t="s">
        <v>577</v>
      </c>
      <c r="E22" s="1044">
        <v>5</v>
      </c>
      <c r="F22" s="1045">
        <v>1</v>
      </c>
      <c r="G22" s="1046">
        <v>116</v>
      </c>
      <c r="H22" s="1047">
        <v>156</v>
      </c>
      <c r="I22" s="1047">
        <v>109</v>
      </c>
      <c r="J22" s="1049">
        <v>102</v>
      </c>
      <c r="K22" s="1039"/>
      <c r="L22" s="1040">
        <f t="shared" si="0"/>
        <v>381</v>
      </c>
      <c r="M22" s="1041">
        <f t="shared" si="1"/>
        <v>156</v>
      </c>
      <c r="N22" s="1042">
        <f t="shared" si="2"/>
        <v>127</v>
      </c>
      <c r="O22" s="1043">
        <f t="shared" si="3"/>
        <v>38.1</v>
      </c>
    </row>
    <row r="23" spans="3:16" s="953" customFormat="1" ht="21.95" customHeight="1" thickBot="1" x14ac:dyDescent="0.25">
      <c r="C23" s="968">
        <v>15</v>
      </c>
      <c r="D23" s="1088" t="s">
        <v>51</v>
      </c>
      <c r="E23" s="1374">
        <v>5</v>
      </c>
      <c r="F23" s="1375">
        <v>1</v>
      </c>
      <c r="G23" s="1376">
        <v>99</v>
      </c>
      <c r="H23" s="1377">
        <v>105</v>
      </c>
      <c r="I23" s="1377">
        <v>155</v>
      </c>
      <c r="J23" s="1379">
        <v>110</v>
      </c>
      <c r="K23" s="974"/>
      <c r="L23" s="975">
        <f t="shared" si="0"/>
        <v>370</v>
      </c>
      <c r="M23" s="974">
        <f t="shared" si="1"/>
        <v>155</v>
      </c>
      <c r="N23" s="976">
        <f t="shared" si="2"/>
        <v>123.3</v>
      </c>
      <c r="O23" s="1380">
        <f t="shared" si="3"/>
        <v>37</v>
      </c>
    </row>
    <row r="24" spans="3:16" ht="12" customHeight="1" x14ac:dyDescent="0.25">
      <c r="C24" s="978"/>
      <c r="D24" s="978"/>
      <c r="E24" s="978"/>
      <c r="F24" s="978"/>
      <c r="G24" s="978"/>
      <c r="H24" s="978"/>
      <c r="I24" s="978"/>
      <c r="J24" s="978"/>
      <c r="K24" s="978"/>
      <c r="L24" s="978"/>
      <c r="M24" s="978"/>
      <c r="N24" s="978"/>
      <c r="O24" s="978"/>
      <c r="P24" s="978"/>
    </row>
    <row r="25" spans="3:16" ht="18" x14ac:dyDescent="0.2">
      <c r="C25" s="979"/>
      <c r="D25" s="980" t="s">
        <v>47</v>
      </c>
      <c r="E25" s="981" t="s">
        <v>37</v>
      </c>
      <c r="F25" s="1670" t="s">
        <v>593</v>
      </c>
      <c r="G25" s="1670"/>
      <c r="H25" s="1671" t="s">
        <v>60</v>
      </c>
      <c r="I25" s="1671"/>
      <c r="J25" s="1671"/>
      <c r="K25" s="1671"/>
      <c r="L25" s="1671"/>
      <c r="M25" s="982"/>
      <c r="N25" s="979"/>
      <c r="O25" s="979"/>
    </row>
    <row r="26" spans="3:16" ht="18" x14ac:dyDescent="0.2">
      <c r="C26" s="983"/>
      <c r="D26" s="984" t="s">
        <v>12</v>
      </c>
      <c r="E26" s="985" t="s">
        <v>37</v>
      </c>
      <c r="F26" s="1670" t="s">
        <v>657</v>
      </c>
      <c r="G26" s="1670"/>
      <c r="H26" s="1672" t="s">
        <v>470</v>
      </c>
      <c r="I26" s="1672"/>
      <c r="J26" s="1672"/>
      <c r="K26" s="1672"/>
      <c r="L26" s="1672"/>
      <c r="M26" s="986"/>
      <c r="N26" s="983"/>
      <c r="O26" s="983"/>
    </row>
    <row r="27" spans="3:16" ht="18" x14ac:dyDescent="0.25">
      <c r="C27" s="978"/>
      <c r="D27" s="984" t="s">
        <v>568</v>
      </c>
      <c r="E27" s="985" t="s">
        <v>37</v>
      </c>
      <c r="F27" s="1670" t="s">
        <v>657</v>
      </c>
      <c r="G27" s="1670"/>
      <c r="H27" s="1672" t="s">
        <v>470</v>
      </c>
      <c r="I27" s="1672"/>
      <c r="J27" s="1672"/>
      <c r="K27" s="1672"/>
      <c r="L27" s="1672"/>
      <c r="M27" s="978"/>
      <c r="N27" s="978"/>
      <c r="O27" s="978"/>
    </row>
    <row r="28" spans="3:16" ht="18" x14ac:dyDescent="0.25">
      <c r="C28" s="978"/>
      <c r="D28" s="978"/>
      <c r="E28" s="978"/>
      <c r="F28" s="978"/>
      <c r="G28" s="978"/>
      <c r="H28" s="978"/>
      <c r="I28" s="978"/>
      <c r="J28" s="978"/>
      <c r="K28" s="978"/>
      <c r="L28" s="978"/>
      <c r="M28" s="978"/>
      <c r="N28" s="978"/>
      <c r="O28" s="978"/>
    </row>
    <row r="29" spans="3:16" ht="18.75" customHeight="1" thickBot="1" x14ac:dyDescent="0.3">
      <c r="C29" s="1673" t="s">
        <v>479</v>
      </c>
      <c r="D29" s="1673"/>
      <c r="E29" s="978"/>
      <c r="F29" s="978"/>
      <c r="G29" s="978"/>
      <c r="H29" s="978"/>
      <c r="I29" s="978"/>
      <c r="J29" s="978"/>
      <c r="K29" s="978"/>
      <c r="L29" s="978"/>
      <c r="M29" s="978"/>
      <c r="N29" s="978"/>
      <c r="O29" s="978"/>
      <c r="P29" s="978"/>
    </row>
    <row r="30" spans="3:16" ht="19.5" customHeight="1" x14ac:dyDescent="0.2">
      <c r="C30" s="1677" t="s">
        <v>5</v>
      </c>
      <c r="D30" s="1679" t="s">
        <v>472</v>
      </c>
      <c r="E30" s="1681" t="s">
        <v>492</v>
      </c>
      <c r="F30" s="1683" t="s">
        <v>491</v>
      </c>
      <c r="G30" s="1685" t="s">
        <v>7</v>
      </c>
      <c r="H30" s="1686"/>
      <c r="I30" s="1686"/>
      <c r="J30" s="1687"/>
      <c r="K30" s="1681" t="s">
        <v>481</v>
      </c>
      <c r="L30" s="1688" t="s">
        <v>484</v>
      </c>
      <c r="M30" s="1688" t="s">
        <v>482</v>
      </c>
      <c r="N30" s="1690" t="s">
        <v>483</v>
      </c>
      <c r="O30" s="1692" t="s">
        <v>485</v>
      </c>
      <c r="P30" s="941"/>
    </row>
    <row r="31" spans="3:16" ht="80.099999999999994" customHeight="1" thickBot="1" x14ac:dyDescent="0.25">
      <c r="C31" s="1678"/>
      <c r="D31" s="1680"/>
      <c r="E31" s="1682"/>
      <c r="F31" s="1684"/>
      <c r="G31" s="1029" t="s">
        <v>1</v>
      </c>
      <c r="H31" s="1030" t="s">
        <v>2</v>
      </c>
      <c r="I31" s="1030" t="s">
        <v>3</v>
      </c>
      <c r="J31" s="1031" t="s">
        <v>6</v>
      </c>
      <c r="K31" s="1682"/>
      <c r="L31" s="1689"/>
      <c r="M31" s="1689"/>
      <c r="N31" s="1691"/>
      <c r="O31" s="1693"/>
      <c r="P31" s="943"/>
    </row>
    <row r="32" spans="3:16" s="953" customFormat="1" ht="21.75" customHeight="1" x14ac:dyDescent="0.2">
      <c r="C32" s="990">
        <v>1</v>
      </c>
      <c r="D32" s="991" t="s">
        <v>8</v>
      </c>
      <c r="E32" s="992">
        <v>4</v>
      </c>
      <c r="F32" s="993">
        <v>1</v>
      </c>
      <c r="G32" s="994">
        <v>184</v>
      </c>
      <c r="H32" s="995">
        <v>156</v>
      </c>
      <c r="I32" s="995">
        <v>175</v>
      </c>
      <c r="J32" s="996">
        <v>115</v>
      </c>
      <c r="K32" s="997">
        <v>2</v>
      </c>
      <c r="L32" s="1267">
        <f t="shared" ref="L32:L43" si="4">SUM(G32:J32)-MIN(G32:J32)</f>
        <v>515</v>
      </c>
      <c r="M32" s="999">
        <f t="shared" ref="M32:M43" si="5">MAX(G32:J32)</f>
        <v>184</v>
      </c>
      <c r="N32" s="1000">
        <f t="shared" ref="N32:N43" si="6">(SUM(G32:J32)-MIN(G32:J32))/3</f>
        <v>171.66666666666666</v>
      </c>
      <c r="O32" s="1001">
        <f t="shared" ref="O32:O43" si="7">L32/10+K32</f>
        <v>53.5</v>
      </c>
    </row>
    <row r="33" spans="3:16" s="953" customFormat="1" ht="21.75" customHeight="1" x14ac:dyDescent="0.2">
      <c r="C33" s="1059">
        <v>2</v>
      </c>
      <c r="D33" s="1060" t="s">
        <v>14</v>
      </c>
      <c r="E33" s="1061">
        <v>3</v>
      </c>
      <c r="F33" s="1062">
        <v>2</v>
      </c>
      <c r="G33" s="1063">
        <v>146</v>
      </c>
      <c r="H33" s="1064">
        <v>148</v>
      </c>
      <c r="I33" s="1064">
        <v>191</v>
      </c>
      <c r="J33" s="1065">
        <v>148</v>
      </c>
      <c r="K33" s="1066"/>
      <c r="L33" s="1067">
        <f t="shared" si="4"/>
        <v>487</v>
      </c>
      <c r="M33" s="1268">
        <f t="shared" si="5"/>
        <v>191</v>
      </c>
      <c r="N33" s="1069">
        <f t="shared" si="6"/>
        <v>162.33333333333334</v>
      </c>
      <c r="O33" s="1070">
        <f t="shared" si="7"/>
        <v>48.7</v>
      </c>
    </row>
    <row r="34" spans="3:16" s="953" customFormat="1" ht="21.75" customHeight="1" x14ac:dyDescent="0.2">
      <c r="C34" s="990">
        <v>3</v>
      </c>
      <c r="D34" s="1002" t="s">
        <v>69</v>
      </c>
      <c r="E34" s="992">
        <v>6</v>
      </c>
      <c r="F34" s="993">
        <v>1</v>
      </c>
      <c r="G34" s="1003">
        <v>137</v>
      </c>
      <c r="H34" s="1004">
        <v>133</v>
      </c>
      <c r="I34" s="1004">
        <v>172</v>
      </c>
      <c r="J34" s="1005">
        <v>146</v>
      </c>
      <c r="K34" s="997"/>
      <c r="L34" s="998">
        <f t="shared" si="4"/>
        <v>455</v>
      </c>
      <c r="M34" s="999">
        <f t="shared" si="5"/>
        <v>172</v>
      </c>
      <c r="N34" s="1000">
        <f t="shared" si="6"/>
        <v>151.66666666666666</v>
      </c>
      <c r="O34" s="1001">
        <f t="shared" si="7"/>
        <v>45.5</v>
      </c>
    </row>
    <row r="35" spans="3:16" s="953" customFormat="1" ht="21.75" customHeight="1" x14ac:dyDescent="0.2">
      <c r="C35" s="1059">
        <v>4</v>
      </c>
      <c r="D35" s="1060" t="s">
        <v>36</v>
      </c>
      <c r="E35" s="1061">
        <v>3</v>
      </c>
      <c r="F35" s="1062">
        <v>2</v>
      </c>
      <c r="G35" s="1063">
        <v>171</v>
      </c>
      <c r="H35" s="1064">
        <v>150</v>
      </c>
      <c r="I35" s="1064">
        <v>124</v>
      </c>
      <c r="J35" s="1065">
        <v>122</v>
      </c>
      <c r="K35" s="1066"/>
      <c r="L35" s="1067">
        <f t="shared" si="4"/>
        <v>445</v>
      </c>
      <c r="M35" s="1068">
        <f t="shared" si="5"/>
        <v>171</v>
      </c>
      <c r="N35" s="1069">
        <f t="shared" si="6"/>
        <v>148.33333333333334</v>
      </c>
      <c r="O35" s="1070">
        <f t="shared" si="7"/>
        <v>44.5</v>
      </c>
    </row>
    <row r="36" spans="3:16" s="953" customFormat="1" ht="21.75" customHeight="1" x14ac:dyDescent="0.2">
      <c r="C36" s="990">
        <v>5</v>
      </c>
      <c r="D36" s="1002" t="s">
        <v>10</v>
      </c>
      <c r="E36" s="992">
        <v>1</v>
      </c>
      <c r="F36" s="993">
        <v>1</v>
      </c>
      <c r="G36" s="1003">
        <v>140</v>
      </c>
      <c r="H36" s="1004">
        <v>159</v>
      </c>
      <c r="I36" s="1004">
        <v>131</v>
      </c>
      <c r="J36" s="1005">
        <v>139</v>
      </c>
      <c r="K36" s="997"/>
      <c r="L36" s="998">
        <f t="shared" si="4"/>
        <v>438</v>
      </c>
      <c r="M36" s="999">
        <f t="shared" si="5"/>
        <v>159</v>
      </c>
      <c r="N36" s="1000">
        <f t="shared" si="6"/>
        <v>146</v>
      </c>
      <c r="O36" s="1001">
        <f t="shared" si="7"/>
        <v>43.8</v>
      </c>
    </row>
    <row r="37" spans="3:16" s="953" customFormat="1" ht="21.75" customHeight="1" x14ac:dyDescent="0.2">
      <c r="C37" s="1059">
        <v>6</v>
      </c>
      <c r="D37" s="1060" t="s">
        <v>582</v>
      </c>
      <c r="E37" s="1061">
        <v>2</v>
      </c>
      <c r="F37" s="1062">
        <v>1</v>
      </c>
      <c r="G37" s="1063">
        <v>157</v>
      </c>
      <c r="H37" s="1064">
        <v>133</v>
      </c>
      <c r="I37" s="1064">
        <v>134</v>
      </c>
      <c r="J37" s="1065">
        <v>130</v>
      </c>
      <c r="K37" s="1066"/>
      <c r="L37" s="1067">
        <f t="shared" si="4"/>
        <v>424</v>
      </c>
      <c r="M37" s="1068">
        <f t="shared" si="5"/>
        <v>157</v>
      </c>
      <c r="N37" s="1069">
        <f t="shared" si="6"/>
        <v>141.33333333333334</v>
      </c>
      <c r="O37" s="1070">
        <f t="shared" si="7"/>
        <v>42.4</v>
      </c>
    </row>
    <row r="38" spans="3:16" s="953" customFormat="1" ht="21.75" customHeight="1" x14ac:dyDescent="0.2">
      <c r="C38" s="990">
        <v>7</v>
      </c>
      <c r="D38" s="1002" t="s">
        <v>588</v>
      </c>
      <c r="E38" s="992">
        <v>1</v>
      </c>
      <c r="F38" s="993">
        <v>2</v>
      </c>
      <c r="G38" s="1003">
        <v>145</v>
      </c>
      <c r="H38" s="1004">
        <v>130</v>
      </c>
      <c r="I38" s="1004">
        <v>108</v>
      </c>
      <c r="J38" s="1005">
        <v>148</v>
      </c>
      <c r="K38" s="997"/>
      <c r="L38" s="998">
        <f t="shared" si="4"/>
        <v>423</v>
      </c>
      <c r="M38" s="999">
        <f t="shared" si="5"/>
        <v>148</v>
      </c>
      <c r="N38" s="1000">
        <f t="shared" si="6"/>
        <v>141</v>
      </c>
      <c r="O38" s="1001">
        <f t="shared" si="7"/>
        <v>42.3</v>
      </c>
    </row>
    <row r="39" spans="3:16" s="953" customFormat="1" ht="21.75" customHeight="1" x14ac:dyDescent="0.2">
      <c r="C39" s="1059">
        <v>8</v>
      </c>
      <c r="D39" s="1060" t="s">
        <v>599</v>
      </c>
      <c r="E39" s="1061">
        <v>2</v>
      </c>
      <c r="F39" s="1062">
        <v>1</v>
      </c>
      <c r="G39" s="1063">
        <v>110</v>
      </c>
      <c r="H39" s="1064">
        <v>141</v>
      </c>
      <c r="I39" s="1064">
        <v>148</v>
      </c>
      <c r="J39" s="1065">
        <v>123</v>
      </c>
      <c r="K39" s="1066"/>
      <c r="L39" s="1067">
        <f t="shared" si="4"/>
        <v>412</v>
      </c>
      <c r="M39" s="1068">
        <f t="shared" si="5"/>
        <v>148</v>
      </c>
      <c r="N39" s="1069">
        <f t="shared" si="6"/>
        <v>137.33333333333334</v>
      </c>
      <c r="O39" s="1070">
        <f t="shared" si="7"/>
        <v>41.2</v>
      </c>
    </row>
    <row r="40" spans="3:16" s="953" customFormat="1" ht="21.75" customHeight="1" x14ac:dyDescent="0.2">
      <c r="C40" s="990">
        <v>9</v>
      </c>
      <c r="D40" s="1002" t="s">
        <v>648</v>
      </c>
      <c r="E40" s="992">
        <v>2</v>
      </c>
      <c r="F40" s="993">
        <v>2</v>
      </c>
      <c r="G40" s="1003">
        <v>112</v>
      </c>
      <c r="H40" s="1004">
        <v>132</v>
      </c>
      <c r="I40" s="1004">
        <v>153</v>
      </c>
      <c r="J40" s="1005">
        <v>93</v>
      </c>
      <c r="K40" s="997"/>
      <c r="L40" s="998">
        <f t="shared" si="4"/>
        <v>397</v>
      </c>
      <c r="M40" s="999">
        <f t="shared" si="5"/>
        <v>153</v>
      </c>
      <c r="N40" s="1000">
        <f t="shared" si="6"/>
        <v>132.33333333333334</v>
      </c>
      <c r="O40" s="1001">
        <f t="shared" si="7"/>
        <v>39.700000000000003</v>
      </c>
    </row>
    <row r="41" spans="3:16" s="953" customFormat="1" ht="21.75" customHeight="1" x14ac:dyDescent="0.2">
      <c r="C41" s="1059">
        <v>10</v>
      </c>
      <c r="D41" s="1060" t="s">
        <v>584</v>
      </c>
      <c r="E41" s="1061">
        <v>4</v>
      </c>
      <c r="F41" s="1062">
        <v>1</v>
      </c>
      <c r="G41" s="1063">
        <v>135</v>
      </c>
      <c r="H41" s="1064">
        <v>106</v>
      </c>
      <c r="I41" s="1064">
        <v>113</v>
      </c>
      <c r="J41" s="1065">
        <v>145</v>
      </c>
      <c r="K41" s="1066"/>
      <c r="L41" s="1067">
        <f t="shared" si="4"/>
        <v>393</v>
      </c>
      <c r="M41" s="1068">
        <f t="shared" si="5"/>
        <v>145</v>
      </c>
      <c r="N41" s="1069">
        <f t="shared" si="6"/>
        <v>131</v>
      </c>
      <c r="O41" s="1070">
        <f t="shared" si="7"/>
        <v>39.299999999999997</v>
      </c>
    </row>
    <row r="42" spans="3:16" s="953" customFormat="1" ht="21.75" customHeight="1" x14ac:dyDescent="0.2">
      <c r="C42" s="990">
        <v>11</v>
      </c>
      <c r="D42" s="1002" t="s">
        <v>591</v>
      </c>
      <c r="E42" s="992">
        <v>5</v>
      </c>
      <c r="F42" s="993">
        <v>2</v>
      </c>
      <c r="G42" s="1003">
        <v>86</v>
      </c>
      <c r="H42" s="1004">
        <v>128</v>
      </c>
      <c r="I42" s="1004">
        <v>85</v>
      </c>
      <c r="J42" s="1005">
        <v>75</v>
      </c>
      <c r="K42" s="997"/>
      <c r="L42" s="998">
        <f t="shared" si="4"/>
        <v>299</v>
      </c>
      <c r="M42" s="999">
        <f t="shared" si="5"/>
        <v>128</v>
      </c>
      <c r="N42" s="1000">
        <f t="shared" si="6"/>
        <v>99.666666666666671</v>
      </c>
      <c r="O42" s="1001">
        <f t="shared" si="7"/>
        <v>29.9</v>
      </c>
    </row>
    <row r="43" spans="3:16" ht="21.75" customHeight="1" thickBot="1" x14ac:dyDescent="0.3">
      <c r="C43" s="1407">
        <v>12</v>
      </c>
      <c r="D43" s="1504" t="s">
        <v>649</v>
      </c>
      <c r="E43" s="1505">
        <v>4</v>
      </c>
      <c r="F43" s="1506">
        <v>2</v>
      </c>
      <c r="G43" s="1507">
        <v>85</v>
      </c>
      <c r="H43" s="1508">
        <v>84</v>
      </c>
      <c r="I43" s="1508">
        <v>78</v>
      </c>
      <c r="J43" s="1509">
        <v>105</v>
      </c>
      <c r="K43" s="1510"/>
      <c r="L43" s="1075">
        <f t="shared" si="4"/>
        <v>274</v>
      </c>
      <c r="M43" s="1075">
        <f t="shared" si="5"/>
        <v>105</v>
      </c>
      <c r="N43" s="1078">
        <f t="shared" si="6"/>
        <v>91.333333333333329</v>
      </c>
      <c r="O43" s="1079">
        <f t="shared" si="7"/>
        <v>27.4</v>
      </c>
      <c r="P43" s="978"/>
    </row>
    <row r="44" spans="3:16" ht="18" x14ac:dyDescent="0.25">
      <c r="C44" s="978"/>
      <c r="D44" s="978"/>
      <c r="E44" s="978"/>
      <c r="F44" s="978"/>
      <c r="G44" s="978"/>
      <c r="H44" s="978"/>
      <c r="I44" s="978"/>
      <c r="J44" s="978"/>
      <c r="K44" s="978"/>
      <c r="L44" s="978"/>
      <c r="M44" s="978"/>
      <c r="N44" s="978"/>
      <c r="O44" s="978"/>
    </row>
    <row r="45" spans="3:16" ht="18" x14ac:dyDescent="0.2">
      <c r="C45" s="953"/>
      <c r="D45" s="1016" t="s">
        <v>8</v>
      </c>
      <c r="E45" s="1017" t="s">
        <v>37</v>
      </c>
      <c r="F45" s="1670" t="s">
        <v>658</v>
      </c>
      <c r="G45" s="1670"/>
      <c r="H45" s="1674" t="s">
        <v>60</v>
      </c>
      <c r="I45" s="1674"/>
      <c r="J45" s="1674"/>
      <c r="K45" s="1674"/>
      <c r="L45" s="1674"/>
      <c r="M45" s="953"/>
      <c r="N45" s="953"/>
      <c r="O45" s="953"/>
    </row>
    <row r="46" spans="3:16" s="1025" customFormat="1" ht="21.75" customHeight="1" x14ac:dyDescent="0.25">
      <c r="C46" s="953"/>
      <c r="D46" s="1018" t="s">
        <v>14</v>
      </c>
      <c r="E46" s="1019" t="s">
        <v>37</v>
      </c>
      <c r="F46" s="1670" t="s">
        <v>659</v>
      </c>
      <c r="G46" s="1670"/>
      <c r="H46" s="1675" t="s">
        <v>470</v>
      </c>
      <c r="I46" s="1675"/>
      <c r="J46" s="1675"/>
      <c r="K46" s="1675"/>
      <c r="L46" s="1675"/>
      <c r="M46" s="953"/>
      <c r="N46" s="953"/>
      <c r="O46" s="953"/>
      <c r="P46" s="1020"/>
    </row>
    <row r="47" spans="3:16" ht="21.75" customHeight="1" x14ac:dyDescent="0.2"/>
    <row r="48" spans="3:16" ht="21.75" customHeight="1" x14ac:dyDescent="0.2"/>
    <row r="49" spans="3:15" ht="12" customHeight="1" x14ac:dyDescent="0.25">
      <c r="C49" s="1676" t="s">
        <v>477</v>
      </c>
      <c r="D49" s="1676"/>
      <c r="E49" s="1676"/>
      <c r="F49" s="1676"/>
      <c r="G49" s="1676"/>
      <c r="H49" s="1676"/>
      <c r="I49" s="1676"/>
      <c r="J49" s="1676"/>
      <c r="K49" s="1676"/>
      <c r="L49" s="1676"/>
      <c r="M49" s="1676"/>
      <c r="N49" s="1676"/>
      <c r="O49" s="1020"/>
    </row>
    <row r="50" spans="3:15" ht="15" customHeight="1" x14ac:dyDescent="0.25">
      <c r="C50" s="1020"/>
      <c r="D50" s="1020"/>
      <c r="E50" s="1021"/>
      <c r="F50" s="1022"/>
      <c r="G50" s="1022"/>
      <c r="H50" s="1022"/>
      <c r="I50" s="1022"/>
      <c r="J50" s="1022"/>
      <c r="K50" s="1022"/>
      <c r="L50" s="1022"/>
      <c r="M50" s="1022"/>
      <c r="N50" s="1022"/>
      <c r="O50" s="1020"/>
    </row>
    <row r="51" spans="3:15" ht="12" customHeight="1" x14ac:dyDescent="0.25">
      <c r="C51" s="1023"/>
      <c r="D51" s="1024" t="s">
        <v>486</v>
      </c>
      <c r="E51" s="1024"/>
      <c r="F51" s="1024"/>
      <c r="G51" s="1024"/>
      <c r="H51" s="1024"/>
      <c r="I51" s="1024"/>
      <c r="J51" s="1024"/>
      <c r="K51" s="1024"/>
      <c r="L51" s="1024"/>
      <c r="M51" s="1024"/>
      <c r="N51" s="1024"/>
      <c r="O51" s="1020"/>
    </row>
    <row r="52" spans="3:15" ht="15" customHeight="1" x14ac:dyDescent="0.25">
      <c r="C52" s="1023"/>
      <c r="D52" s="1024"/>
      <c r="E52" s="1024"/>
      <c r="F52" s="1024"/>
      <c r="G52" s="1024"/>
      <c r="H52" s="1024"/>
      <c r="I52" s="1024"/>
      <c r="J52" s="1024"/>
      <c r="K52" s="1024"/>
      <c r="L52" s="1024"/>
      <c r="M52" s="1024"/>
      <c r="N52" s="1024"/>
      <c r="O52" s="1020"/>
    </row>
    <row r="53" spans="3:15" ht="15" customHeight="1" x14ac:dyDescent="0.25">
      <c r="C53" s="1026" t="s">
        <v>629</v>
      </c>
      <c r="D53" s="1023" t="s">
        <v>487</v>
      </c>
      <c r="E53" s="1023"/>
      <c r="F53" s="1023"/>
      <c r="G53" s="1023"/>
      <c r="H53" s="1023"/>
      <c r="I53" s="1023"/>
      <c r="J53" s="1023"/>
      <c r="K53" s="1023"/>
      <c r="L53" s="1023"/>
      <c r="M53" s="1023"/>
      <c r="N53" s="1023"/>
      <c r="O53" s="1023"/>
    </row>
    <row r="54" spans="3:15" ht="15" customHeight="1" x14ac:dyDescent="0.25">
      <c r="C54" s="1023"/>
      <c r="D54" s="1023" t="s">
        <v>488</v>
      </c>
      <c r="E54" s="1023"/>
      <c r="F54" s="1023"/>
      <c r="G54" s="1023"/>
      <c r="H54" s="1023"/>
      <c r="I54" s="1023"/>
      <c r="J54" s="1023"/>
      <c r="K54" s="1023"/>
      <c r="L54" s="1023"/>
      <c r="M54" s="1020"/>
      <c r="N54" s="1023"/>
      <c r="O54" s="1023"/>
    </row>
    <row r="55" spans="3:15" ht="12" customHeight="1" x14ac:dyDescent="0.25">
      <c r="C55" s="1023"/>
      <c r="D55" s="1023" t="s">
        <v>489</v>
      </c>
      <c r="E55" s="1023"/>
      <c r="F55" s="1023"/>
      <c r="G55" s="1023"/>
      <c r="H55" s="1023"/>
      <c r="I55" s="1023"/>
      <c r="J55" s="1023"/>
      <c r="K55" s="1023"/>
      <c r="L55" s="1023"/>
      <c r="M55" s="1023"/>
      <c r="N55" s="1023"/>
      <c r="O55" s="1023"/>
    </row>
    <row r="56" spans="3:15" ht="15" customHeight="1" x14ac:dyDescent="0.25">
      <c r="C56" s="1023"/>
      <c r="D56" s="1024"/>
      <c r="E56" s="1024"/>
      <c r="F56" s="1024"/>
      <c r="G56" s="1024"/>
      <c r="H56" s="1024"/>
      <c r="I56" s="1024"/>
      <c r="J56" s="1024"/>
      <c r="K56" s="1024"/>
      <c r="L56" s="1024"/>
      <c r="M56" s="1024"/>
      <c r="N56" s="1024"/>
      <c r="O56" s="1020"/>
    </row>
    <row r="57" spans="3:15" ht="15.75" x14ac:dyDescent="0.25">
      <c r="C57" s="1026" t="s">
        <v>630</v>
      </c>
      <c r="D57" s="1023" t="s">
        <v>490</v>
      </c>
      <c r="E57" s="1023"/>
      <c r="F57" s="1023"/>
      <c r="G57" s="1023"/>
      <c r="H57" s="1023"/>
      <c r="I57" s="1023"/>
      <c r="J57" s="1023"/>
      <c r="K57" s="1023"/>
      <c r="L57" s="1023"/>
      <c r="M57" s="1023"/>
      <c r="N57" s="1023"/>
      <c r="O57" s="1023"/>
    </row>
  </sheetData>
  <sortState ref="L30:N40">
    <sortCondition descending="1" ref="L30"/>
  </sortState>
  <mergeCells count="36">
    <mergeCell ref="C29:D29"/>
    <mergeCell ref="C7:C8"/>
    <mergeCell ref="D7:D8"/>
    <mergeCell ref="E7:E8"/>
    <mergeCell ref="C2:O2"/>
    <mergeCell ref="F25:G25"/>
    <mergeCell ref="H25:L25"/>
    <mergeCell ref="F26:G26"/>
    <mergeCell ref="H26:L26"/>
    <mergeCell ref="H27:L27"/>
    <mergeCell ref="E30:E31"/>
    <mergeCell ref="F30:F31"/>
    <mergeCell ref="F27:G27"/>
    <mergeCell ref="F46:G46"/>
    <mergeCell ref="H46:L46"/>
    <mergeCell ref="G30:J30"/>
    <mergeCell ref="K30:K31"/>
    <mergeCell ref="L30:L31"/>
    <mergeCell ref="F45:G45"/>
    <mergeCell ref="H45:L45"/>
    <mergeCell ref="C49:N49"/>
    <mergeCell ref="C4:O4"/>
    <mergeCell ref="C3:O3"/>
    <mergeCell ref="O30:O31"/>
    <mergeCell ref="M30:M31"/>
    <mergeCell ref="N30:N31"/>
    <mergeCell ref="N7:N8"/>
    <mergeCell ref="O7:O8"/>
    <mergeCell ref="F7:F8"/>
    <mergeCell ref="G7:J7"/>
    <mergeCell ref="K7:K8"/>
    <mergeCell ref="L7:L8"/>
    <mergeCell ref="M7:M8"/>
    <mergeCell ref="C6:D6"/>
    <mergeCell ref="C30:C31"/>
    <mergeCell ref="D30:D31"/>
  </mergeCells>
  <conditionalFormatting sqref="C9:O23">
    <cfRule type="expression" priority="1">
      <formula>MOD(ROW(),2)=0</formula>
    </cfRule>
    <cfRule type="expression" priority="2">
      <formula>MOD(ROW(),2)=0</formula>
    </cfRule>
  </conditionalFormatting>
  <pageMargins left="0.7" right="0.7" top="0.75" bottom="0.75" header="0.3" footer="0.3"/>
  <pageSetup paperSize="9" orientation="portrait" r:id="rId1"/>
  <ignoredErrors>
    <ignoredError sqref="L9:M23 L32:N43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C2:P62"/>
  <sheetViews>
    <sheetView zoomScale="75" zoomScaleNormal="75" workbookViewId="0">
      <selection activeCell="O53" sqref="O53"/>
    </sheetView>
  </sheetViews>
  <sheetFormatPr defaultRowHeight="12.75" x14ac:dyDescent="0.2"/>
  <cols>
    <col min="1" max="2" width="9.140625" style="942"/>
    <col min="3" max="3" width="8.7109375" style="942" customWidth="1"/>
    <col min="4" max="4" width="32.7109375" style="942" customWidth="1"/>
    <col min="5" max="6" width="11.7109375" style="942" customWidth="1"/>
    <col min="7" max="10" width="9.7109375" style="942" customWidth="1"/>
    <col min="11" max="11" width="8.7109375" style="942" customWidth="1"/>
    <col min="12" max="15" width="12.7109375" style="942" customWidth="1"/>
    <col min="16" max="16384" width="9.140625" style="942"/>
  </cols>
  <sheetData>
    <row r="2" spans="3:16" ht="25.5" x14ac:dyDescent="0.2">
      <c r="C2" s="1694" t="s">
        <v>471</v>
      </c>
      <c r="D2" s="1694"/>
      <c r="E2" s="1694"/>
      <c r="F2" s="1694"/>
      <c r="G2" s="1694"/>
      <c r="H2" s="1694"/>
      <c r="I2" s="1694"/>
      <c r="J2" s="1694"/>
      <c r="K2" s="1694"/>
      <c r="L2" s="1694"/>
      <c r="M2" s="1694"/>
      <c r="N2" s="1694"/>
      <c r="O2" s="1694"/>
    </row>
    <row r="3" spans="3:16" ht="23.25" x14ac:dyDescent="0.2">
      <c r="C3" s="1695" t="s">
        <v>495</v>
      </c>
      <c r="D3" s="1695"/>
      <c r="E3" s="1695"/>
      <c r="F3" s="1695"/>
      <c r="G3" s="1695"/>
      <c r="H3" s="1695"/>
      <c r="I3" s="1695"/>
      <c r="J3" s="1695"/>
      <c r="K3" s="1695"/>
      <c r="L3" s="1695"/>
      <c r="M3" s="1695"/>
      <c r="N3" s="1695"/>
      <c r="O3" s="1695"/>
    </row>
    <row r="4" spans="3:16" ht="23.25" x14ac:dyDescent="0.2">
      <c r="C4" s="1696" t="s">
        <v>506</v>
      </c>
      <c r="D4" s="1696"/>
      <c r="E4" s="1696"/>
      <c r="F4" s="1696"/>
      <c r="G4" s="1696"/>
      <c r="H4" s="1696"/>
      <c r="I4" s="1696"/>
      <c r="J4" s="1696"/>
      <c r="K4" s="1696"/>
      <c r="L4" s="1696"/>
      <c r="M4" s="1696"/>
      <c r="N4" s="1696"/>
      <c r="O4" s="1696"/>
    </row>
    <row r="5" spans="3:16" ht="21" x14ac:dyDescent="0.2">
      <c r="C5" s="939"/>
      <c r="D5" s="939"/>
      <c r="E5" s="939"/>
      <c r="F5" s="939"/>
      <c r="G5" s="939"/>
      <c r="H5" s="939"/>
      <c r="I5" s="939"/>
      <c r="J5" s="939"/>
      <c r="K5" s="939"/>
      <c r="L5" s="939"/>
      <c r="M5" s="939"/>
      <c r="N5" s="939"/>
      <c r="O5" s="940"/>
    </row>
    <row r="6" spans="3:16" ht="19.5" customHeight="1" thickBot="1" x14ac:dyDescent="0.25">
      <c r="C6" s="1738" t="s">
        <v>478</v>
      </c>
      <c r="D6" s="1738"/>
      <c r="E6" s="939"/>
      <c r="F6" s="939"/>
      <c r="G6" s="939"/>
      <c r="H6" s="939"/>
      <c r="I6" s="939"/>
      <c r="J6" s="939"/>
      <c r="K6" s="939"/>
      <c r="L6" s="939"/>
      <c r="M6" s="939"/>
      <c r="N6" s="939"/>
      <c r="O6" s="940"/>
      <c r="P6" s="941"/>
    </row>
    <row r="7" spans="3:16" ht="19.5" customHeight="1" x14ac:dyDescent="0.2">
      <c r="C7" s="1677" t="s">
        <v>5</v>
      </c>
      <c r="D7" s="1679" t="s">
        <v>472</v>
      </c>
      <c r="E7" s="1681" t="s">
        <v>492</v>
      </c>
      <c r="F7" s="1683" t="s">
        <v>491</v>
      </c>
      <c r="G7" s="1685" t="s">
        <v>7</v>
      </c>
      <c r="H7" s="1686"/>
      <c r="I7" s="1686"/>
      <c r="J7" s="1687"/>
      <c r="K7" s="1681" t="s">
        <v>481</v>
      </c>
      <c r="L7" s="1688" t="s">
        <v>484</v>
      </c>
      <c r="M7" s="1688" t="s">
        <v>482</v>
      </c>
      <c r="N7" s="1690" t="s">
        <v>483</v>
      </c>
      <c r="O7" s="1692" t="s">
        <v>485</v>
      </c>
      <c r="P7" s="941"/>
    </row>
    <row r="8" spans="3:16" ht="80.099999999999994" customHeight="1" thickBot="1" x14ac:dyDescent="0.25">
      <c r="C8" s="1678"/>
      <c r="D8" s="1680"/>
      <c r="E8" s="1682"/>
      <c r="F8" s="1684"/>
      <c r="G8" s="1029" t="s">
        <v>1</v>
      </c>
      <c r="H8" s="1030" t="s">
        <v>2</v>
      </c>
      <c r="I8" s="1030" t="s">
        <v>3</v>
      </c>
      <c r="J8" s="1031" t="s">
        <v>6</v>
      </c>
      <c r="K8" s="1682"/>
      <c r="L8" s="1689"/>
      <c r="M8" s="1689"/>
      <c r="N8" s="1691"/>
      <c r="O8" s="1693"/>
      <c r="P8" s="943"/>
    </row>
    <row r="9" spans="3:16" s="953" customFormat="1" ht="21.95" customHeight="1" x14ac:dyDescent="0.2">
      <c r="C9" s="954">
        <v>1</v>
      </c>
      <c r="D9" s="1081" t="s">
        <v>41</v>
      </c>
      <c r="E9" s="946">
        <v>4</v>
      </c>
      <c r="F9" s="947">
        <v>1</v>
      </c>
      <c r="G9" s="1511">
        <v>204</v>
      </c>
      <c r="H9" s="1083">
        <v>180</v>
      </c>
      <c r="I9" s="1084">
        <v>149</v>
      </c>
      <c r="J9" s="1384">
        <v>212</v>
      </c>
      <c r="K9" s="962">
        <v>2</v>
      </c>
      <c r="L9" s="1298">
        <f t="shared" ref="L9:L23" si="0">SUM(G9:J9)-MIN(G9:J9)</f>
        <v>596</v>
      </c>
      <c r="M9" s="1284">
        <f t="shared" ref="M9:M23" si="1">MAX(G9:J9)</f>
        <v>212</v>
      </c>
      <c r="N9" s="965">
        <f t="shared" ref="N9:N23" si="2">ROUND(L9/3,1)</f>
        <v>198.7</v>
      </c>
      <c r="O9" s="952">
        <f t="shared" ref="O9:O23" si="3">L9/10+K9</f>
        <v>61.6</v>
      </c>
    </row>
    <row r="10" spans="3:16" s="953" customFormat="1" ht="21.95" customHeight="1" x14ac:dyDescent="0.2">
      <c r="C10" s="1032">
        <v>2</v>
      </c>
      <c r="D10" s="1089" t="s">
        <v>566</v>
      </c>
      <c r="E10" s="1044">
        <v>5</v>
      </c>
      <c r="F10" s="1045">
        <v>2</v>
      </c>
      <c r="G10" s="1046">
        <v>186</v>
      </c>
      <c r="H10" s="1047">
        <v>174</v>
      </c>
      <c r="I10" s="1048">
        <v>140</v>
      </c>
      <c r="J10" s="1255">
        <v>211</v>
      </c>
      <c r="K10" s="1039"/>
      <c r="L10" s="1040">
        <f t="shared" si="0"/>
        <v>571</v>
      </c>
      <c r="M10" s="1041">
        <f t="shared" si="1"/>
        <v>211</v>
      </c>
      <c r="N10" s="1042">
        <f t="shared" si="2"/>
        <v>190.3</v>
      </c>
      <c r="O10" s="1043">
        <f t="shared" si="3"/>
        <v>57.1</v>
      </c>
    </row>
    <row r="11" spans="3:16" s="953" customFormat="1" ht="21.95" customHeight="1" x14ac:dyDescent="0.2">
      <c r="C11" s="954">
        <v>3</v>
      </c>
      <c r="D11" s="1086" t="s">
        <v>573</v>
      </c>
      <c r="E11" s="946">
        <v>5</v>
      </c>
      <c r="F11" s="947">
        <v>1</v>
      </c>
      <c r="G11" s="948">
        <v>151</v>
      </c>
      <c r="H11" s="1404">
        <v>211</v>
      </c>
      <c r="I11" s="949">
        <v>156</v>
      </c>
      <c r="J11" s="950">
        <v>181</v>
      </c>
      <c r="K11" s="962"/>
      <c r="L11" s="963">
        <f t="shared" si="0"/>
        <v>548</v>
      </c>
      <c r="M11" s="964">
        <f t="shared" si="1"/>
        <v>211</v>
      </c>
      <c r="N11" s="965">
        <f t="shared" si="2"/>
        <v>182.7</v>
      </c>
      <c r="O11" s="952">
        <f t="shared" si="3"/>
        <v>54.8</v>
      </c>
    </row>
    <row r="12" spans="3:16" s="953" customFormat="1" ht="21.95" customHeight="1" x14ac:dyDescent="0.2">
      <c r="C12" s="1032">
        <v>4</v>
      </c>
      <c r="D12" s="1089" t="s">
        <v>567</v>
      </c>
      <c r="E12" s="1044">
        <v>6</v>
      </c>
      <c r="F12" s="1045">
        <v>2</v>
      </c>
      <c r="G12" s="1254">
        <v>208</v>
      </c>
      <c r="H12" s="1047">
        <v>137</v>
      </c>
      <c r="I12" s="1299">
        <v>201</v>
      </c>
      <c r="J12" s="1049">
        <v>136</v>
      </c>
      <c r="K12" s="1039"/>
      <c r="L12" s="1040">
        <f t="shared" si="0"/>
        <v>546</v>
      </c>
      <c r="M12" s="1041">
        <f t="shared" si="1"/>
        <v>208</v>
      </c>
      <c r="N12" s="1042">
        <f t="shared" si="2"/>
        <v>182</v>
      </c>
      <c r="O12" s="1043">
        <f t="shared" si="3"/>
        <v>54.6</v>
      </c>
    </row>
    <row r="13" spans="3:16" s="953" customFormat="1" ht="21.95" customHeight="1" x14ac:dyDescent="0.2">
      <c r="C13" s="954">
        <v>5</v>
      </c>
      <c r="D13" s="1086" t="s">
        <v>51</v>
      </c>
      <c r="E13" s="946">
        <v>3</v>
      </c>
      <c r="F13" s="947">
        <v>1</v>
      </c>
      <c r="G13" s="948">
        <v>174</v>
      </c>
      <c r="H13" s="949">
        <v>167</v>
      </c>
      <c r="I13" s="949">
        <v>174</v>
      </c>
      <c r="J13" s="950">
        <v>144</v>
      </c>
      <c r="K13" s="962"/>
      <c r="L13" s="963">
        <f t="shared" si="0"/>
        <v>515</v>
      </c>
      <c r="M13" s="964">
        <f t="shared" si="1"/>
        <v>174</v>
      </c>
      <c r="N13" s="965">
        <f t="shared" si="2"/>
        <v>171.7</v>
      </c>
      <c r="O13" s="952">
        <f t="shared" si="3"/>
        <v>51.5</v>
      </c>
    </row>
    <row r="14" spans="3:16" s="953" customFormat="1" ht="21.95" customHeight="1" x14ac:dyDescent="0.2">
      <c r="C14" s="1032">
        <v>6</v>
      </c>
      <c r="D14" s="1089" t="s">
        <v>25</v>
      </c>
      <c r="E14" s="1044">
        <v>5</v>
      </c>
      <c r="F14" s="1045">
        <v>1</v>
      </c>
      <c r="G14" s="1046">
        <v>146</v>
      </c>
      <c r="H14" s="1047">
        <v>167</v>
      </c>
      <c r="I14" s="1048">
        <v>147</v>
      </c>
      <c r="J14" s="1049">
        <v>193</v>
      </c>
      <c r="K14" s="1039"/>
      <c r="L14" s="1040">
        <f t="shared" si="0"/>
        <v>507</v>
      </c>
      <c r="M14" s="1041">
        <f t="shared" si="1"/>
        <v>193</v>
      </c>
      <c r="N14" s="1042">
        <f t="shared" si="2"/>
        <v>169</v>
      </c>
      <c r="O14" s="1043">
        <f t="shared" si="3"/>
        <v>50.7</v>
      </c>
    </row>
    <row r="15" spans="3:16" s="953" customFormat="1" ht="21.95" customHeight="1" x14ac:dyDescent="0.2">
      <c r="C15" s="954">
        <v>7</v>
      </c>
      <c r="D15" s="1086" t="s">
        <v>194</v>
      </c>
      <c r="E15" s="946">
        <v>4</v>
      </c>
      <c r="F15" s="947">
        <v>1</v>
      </c>
      <c r="G15" s="948">
        <v>173</v>
      </c>
      <c r="H15" s="949">
        <v>161</v>
      </c>
      <c r="I15" s="949">
        <v>138</v>
      </c>
      <c r="J15" s="950">
        <v>161</v>
      </c>
      <c r="K15" s="962"/>
      <c r="L15" s="963">
        <f t="shared" si="0"/>
        <v>495</v>
      </c>
      <c r="M15" s="964">
        <f t="shared" si="1"/>
        <v>173</v>
      </c>
      <c r="N15" s="965">
        <f t="shared" si="2"/>
        <v>165</v>
      </c>
      <c r="O15" s="952">
        <f t="shared" si="3"/>
        <v>49.5</v>
      </c>
    </row>
    <row r="16" spans="3:16" s="953" customFormat="1" ht="21.95" customHeight="1" x14ac:dyDescent="0.2">
      <c r="C16" s="1032">
        <v>8</v>
      </c>
      <c r="D16" s="1089" t="s">
        <v>11</v>
      </c>
      <c r="E16" s="1044">
        <v>5</v>
      </c>
      <c r="F16" s="1045">
        <v>2</v>
      </c>
      <c r="G16" s="1046">
        <v>110</v>
      </c>
      <c r="H16" s="1047">
        <v>176</v>
      </c>
      <c r="I16" s="1048">
        <v>153</v>
      </c>
      <c r="J16" s="1049">
        <v>156</v>
      </c>
      <c r="K16" s="1039"/>
      <c r="L16" s="1040">
        <f t="shared" si="0"/>
        <v>485</v>
      </c>
      <c r="M16" s="1041">
        <f t="shared" si="1"/>
        <v>176</v>
      </c>
      <c r="N16" s="1042">
        <f t="shared" si="2"/>
        <v>161.69999999999999</v>
      </c>
      <c r="O16" s="1043">
        <f t="shared" si="3"/>
        <v>48.5</v>
      </c>
    </row>
    <row r="17" spans="3:16" s="953" customFormat="1" ht="21.95" customHeight="1" x14ac:dyDescent="0.2">
      <c r="C17" s="954">
        <v>9</v>
      </c>
      <c r="D17" s="1086" t="s">
        <v>572</v>
      </c>
      <c r="E17" s="946">
        <v>2</v>
      </c>
      <c r="F17" s="947">
        <v>1</v>
      </c>
      <c r="G17" s="948">
        <v>188</v>
      </c>
      <c r="H17" s="949">
        <v>139</v>
      </c>
      <c r="I17" s="949">
        <v>157</v>
      </c>
      <c r="J17" s="950">
        <v>117</v>
      </c>
      <c r="K17" s="962"/>
      <c r="L17" s="963">
        <f t="shared" si="0"/>
        <v>484</v>
      </c>
      <c r="M17" s="964">
        <f t="shared" si="1"/>
        <v>188</v>
      </c>
      <c r="N17" s="965">
        <f t="shared" si="2"/>
        <v>161.30000000000001</v>
      </c>
      <c r="O17" s="952">
        <f t="shared" si="3"/>
        <v>48.4</v>
      </c>
    </row>
    <row r="18" spans="3:16" s="953" customFormat="1" ht="21.95" customHeight="1" x14ac:dyDescent="0.2">
      <c r="C18" s="1032">
        <v>10</v>
      </c>
      <c r="D18" s="1089" t="s">
        <v>120</v>
      </c>
      <c r="E18" s="1044">
        <v>5</v>
      </c>
      <c r="F18" s="1045">
        <v>1</v>
      </c>
      <c r="G18" s="1046">
        <v>137</v>
      </c>
      <c r="H18" s="1047">
        <v>171</v>
      </c>
      <c r="I18" s="1048">
        <v>152</v>
      </c>
      <c r="J18" s="1049">
        <v>157</v>
      </c>
      <c r="K18" s="1039"/>
      <c r="L18" s="1040">
        <f t="shared" si="0"/>
        <v>480</v>
      </c>
      <c r="M18" s="1041">
        <f t="shared" si="1"/>
        <v>171</v>
      </c>
      <c r="N18" s="1042">
        <f t="shared" si="2"/>
        <v>160</v>
      </c>
      <c r="O18" s="1043">
        <f t="shared" si="3"/>
        <v>48</v>
      </c>
    </row>
    <row r="19" spans="3:16" s="953" customFormat="1" ht="21.95" customHeight="1" x14ac:dyDescent="0.2">
      <c r="C19" s="954">
        <v>11</v>
      </c>
      <c r="D19" s="1086" t="s">
        <v>134</v>
      </c>
      <c r="E19" s="946">
        <v>4</v>
      </c>
      <c r="F19" s="947">
        <v>2</v>
      </c>
      <c r="G19" s="948">
        <v>164</v>
      </c>
      <c r="H19" s="949">
        <v>111</v>
      </c>
      <c r="I19" s="949">
        <v>128</v>
      </c>
      <c r="J19" s="950">
        <v>171</v>
      </c>
      <c r="K19" s="962"/>
      <c r="L19" s="963">
        <f t="shared" si="0"/>
        <v>463</v>
      </c>
      <c r="M19" s="964">
        <f t="shared" si="1"/>
        <v>171</v>
      </c>
      <c r="N19" s="965">
        <f t="shared" si="2"/>
        <v>154.30000000000001</v>
      </c>
      <c r="O19" s="952">
        <f t="shared" si="3"/>
        <v>46.3</v>
      </c>
    </row>
    <row r="20" spans="3:16" s="953" customFormat="1" ht="21.95" customHeight="1" x14ac:dyDescent="0.2">
      <c r="C20" s="1032">
        <v>12</v>
      </c>
      <c r="D20" s="1089" t="s">
        <v>568</v>
      </c>
      <c r="E20" s="1044">
        <v>2</v>
      </c>
      <c r="F20" s="1045">
        <v>2</v>
      </c>
      <c r="G20" s="1046">
        <v>122</v>
      </c>
      <c r="H20" s="1047">
        <v>132</v>
      </c>
      <c r="I20" s="1048">
        <v>156</v>
      </c>
      <c r="J20" s="1049">
        <v>157</v>
      </c>
      <c r="K20" s="1039"/>
      <c r="L20" s="1040">
        <f t="shared" si="0"/>
        <v>445</v>
      </c>
      <c r="M20" s="1041">
        <f t="shared" si="1"/>
        <v>157</v>
      </c>
      <c r="N20" s="1042">
        <f t="shared" si="2"/>
        <v>148.30000000000001</v>
      </c>
      <c r="O20" s="1043">
        <f t="shared" si="3"/>
        <v>44.5</v>
      </c>
    </row>
    <row r="21" spans="3:16" s="953" customFormat="1" ht="21.95" customHeight="1" x14ac:dyDescent="0.2">
      <c r="C21" s="954">
        <v>13</v>
      </c>
      <c r="D21" s="1086" t="s">
        <v>575</v>
      </c>
      <c r="E21" s="946">
        <v>6</v>
      </c>
      <c r="F21" s="947">
        <v>1</v>
      </c>
      <c r="G21" s="948">
        <v>148</v>
      </c>
      <c r="H21" s="949">
        <v>114</v>
      </c>
      <c r="I21" s="949">
        <v>142</v>
      </c>
      <c r="J21" s="950">
        <v>152</v>
      </c>
      <c r="K21" s="962"/>
      <c r="L21" s="963">
        <f t="shared" si="0"/>
        <v>442</v>
      </c>
      <c r="M21" s="964">
        <f t="shared" si="1"/>
        <v>152</v>
      </c>
      <c r="N21" s="965">
        <f t="shared" si="2"/>
        <v>147.30000000000001</v>
      </c>
      <c r="O21" s="952">
        <f t="shared" si="3"/>
        <v>44.2</v>
      </c>
    </row>
    <row r="22" spans="3:16" s="953" customFormat="1" ht="21.95" customHeight="1" x14ac:dyDescent="0.2">
      <c r="C22" s="1032">
        <v>14</v>
      </c>
      <c r="D22" s="1089" t="s">
        <v>570</v>
      </c>
      <c r="E22" s="1044">
        <v>3</v>
      </c>
      <c r="F22" s="1045">
        <v>1</v>
      </c>
      <c r="G22" s="1046">
        <v>150</v>
      </c>
      <c r="H22" s="1047">
        <v>146</v>
      </c>
      <c r="I22" s="1048">
        <v>132</v>
      </c>
      <c r="J22" s="1049">
        <v>146</v>
      </c>
      <c r="K22" s="1039"/>
      <c r="L22" s="1040">
        <f t="shared" si="0"/>
        <v>442</v>
      </c>
      <c r="M22" s="1041">
        <f t="shared" si="1"/>
        <v>150</v>
      </c>
      <c r="N22" s="1042">
        <f t="shared" si="2"/>
        <v>147.30000000000001</v>
      </c>
      <c r="O22" s="1043">
        <f t="shared" si="3"/>
        <v>44.2</v>
      </c>
    </row>
    <row r="23" spans="3:16" s="953" customFormat="1" ht="21.95" customHeight="1" thickBot="1" x14ac:dyDescent="0.25">
      <c r="C23" s="968">
        <v>15</v>
      </c>
      <c r="D23" s="1088" t="s">
        <v>577</v>
      </c>
      <c r="E23" s="1374">
        <v>6</v>
      </c>
      <c r="F23" s="1375">
        <v>2</v>
      </c>
      <c r="G23" s="1376">
        <v>132</v>
      </c>
      <c r="H23" s="1377">
        <v>157</v>
      </c>
      <c r="I23" s="1377">
        <v>136</v>
      </c>
      <c r="J23" s="1379">
        <v>85</v>
      </c>
      <c r="K23" s="974"/>
      <c r="L23" s="975">
        <f t="shared" si="0"/>
        <v>425</v>
      </c>
      <c r="M23" s="974">
        <f t="shared" si="1"/>
        <v>157</v>
      </c>
      <c r="N23" s="976">
        <f t="shared" si="2"/>
        <v>141.69999999999999</v>
      </c>
      <c r="O23" s="1380">
        <f t="shared" si="3"/>
        <v>42.5</v>
      </c>
    </row>
    <row r="24" spans="3:16" s="953" customFormat="1" ht="21.95" customHeight="1" x14ac:dyDescent="0.25">
      <c r="C24" s="978"/>
      <c r="D24" s="978"/>
      <c r="E24" s="978"/>
      <c r="F24" s="978"/>
      <c r="G24" s="978"/>
      <c r="H24" s="978"/>
      <c r="I24" s="978"/>
      <c r="J24" s="978"/>
      <c r="K24" s="978"/>
      <c r="L24" s="978"/>
      <c r="M24" s="978"/>
      <c r="N24" s="978"/>
      <c r="O24" s="978"/>
    </row>
    <row r="25" spans="3:16" s="953" customFormat="1" ht="21.95" customHeight="1" x14ac:dyDescent="0.2">
      <c r="C25" s="979"/>
      <c r="D25" s="980" t="s">
        <v>41</v>
      </c>
      <c r="E25" s="981" t="s">
        <v>37</v>
      </c>
      <c r="F25" s="1670" t="s">
        <v>660</v>
      </c>
      <c r="G25" s="1670"/>
      <c r="H25" s="1671" t="s">
        <v>60</v>
      </c>
      <c r="I25" s="1671"/>
      <c r="J25" s="1671"/>
      <c r="K25" s="1671"/>
      <c r="L25" s="1671"/>
      <c r="M25" s="982"/>
      <c r="N25" s="979"/>
      <c r="O25" s="979"/>
    </row>
    <row r="26" spans="3:16" s="953" customFormat="1" ht="21.95" customHeight="1" x14ac:dyDescent="0.2">
      <c r="C26" s="983"/>
      <c r="D26" s="984" t="s">
        <v>41</v>
      </c>
      <c r="E26" s="985" t="s">
        <v>37</v>
      </c>
      <c r="F26" s="1670" t="s">
        <v>661</v>
      </c>
      <c r="G26" s="1670"/>
      <c r="H26" s="1672" t="s">
        <v>470</v>
      </c>
      <c r="I26" s="1672"/>
      <c r="J26" s="1672"/>
      <c r="K26" s="1672"/>
      <c r="L26" s="1672"/>
      <c r="M26" s="986"/>
      <c r="N26" s="983"/>
      <c r="O26" s="983"/>
    </row>
    <row r="27" spans="3:16" s="953" customFormat="1" ht="21.95" customHeight="1" x14ac:dyDescent="0.25">
      <c r="C27" s="978"/>
      <c r="D27" s="978"/>
      <c r="E27" s="978"/>
      <c r="F27" s="978"/>
      <c r="G27" s="978"/>
      <c r="H27" s="978"/>
      <c r="I27" s="978"/>
      <c r="J27" s="978"/>
      <c r="K27" s="978"/>
      <c r="L27" s="978"/>
      <c r="M27" s="978"/>
      <c r="N27" s="978"/>
      <c r="O27" s="978"/>
    </row>
    <row r="28" spans="3:16" s="953" customFormat="1" ht="21.95" customHeight="1" x14ac:dyDescent="0.25">
      <c r="C28" s="978"/>
      <c r="D28" s="978"/>
      <c r="E28" s="978"/>
      <c r="F28" s="978"/>
      <c r="G28" s="978"/>
      <c r="H28" s="978"/>
      <c r="I28" s="978"/>
      <c r="J28" s="978"/>
      <c r="K28" s="978"/>
      <c r="L28" s="978"/>
      <c r="M28" s="978"/>
      <c r="N28" s="978"/>
      <c r="O28" s="978"/>
    </row>
    <row r="29" spans="3:16" s="953" customFormat="1" ht="21.95" customHeight="1" thickBot="1" x14ac:dyDescent="0.3">
      <c r="C29" s="1673" t="s">
        <v>479</v>
      </c>
      <c r="D29" s="1673"/>
      <c r="E29" s="978"/>
      <c r="F29" s="978"/>
      <c r="G29" s="978"/>
      <c r="H29" s="978"/>
      <c r="I29" s="978"/>
      <c r="J29" s="978"/>
      <c r="K29" s="978"/>
      <c r="L29" s="978"/>
      <c r="M29" s="978"/>
      <c r="N29" s="978"/>
      <c r="O29" s="978"/>
    </row>
    <row r="30" spans="3:16" ht="30" customHeight="1" x14ac:dyDescent="0.25">
      <c r="C30" s="1677" t="s">
        <v>5</v>
      </c>
      <c r="D30" s="1679" t="s">
        <v>472</v>
      </c>
      <c r="E30" s="1681" t="s">
        <v>492</v>
      </c>
      <c r="F30" s="1683" t="s">
        <v>491</v>
      </c>
      <c r="G30" s="1685" t="s">
        <v>7</v>
      </c>
      <c r="H30" s="1686"/>
      <c r="I30" s="1686"/>
      <c r="J30" s="1687"/>
      <c r="K30" s="1681" t="s">
        <v>481</v>
      </c>
      <c r="L30" s="1688" t="s">
        <v>484</v>
      </c>
      <c r="M30" s="1688" t="s">
        <v>482</v>
      </c>
      <c r="N30" s="1690" t="s">
        <v>483</v>
      </c>
      <c r="O30" s="1692" t="s">
        <v>485</v>
      </c>
      <c r="P30" s="978"/>
    </row>
    <row r="31" spans="3:16" ht="70.5" customHeight="1" thickBot="1" x14ac:dyDescent="0.25">
      <c r="C31" s="1678"/>
      <c r="D31" s="1680"/>
      <c r="E31" s="1682"/>
      <c r="F31" s="1684"/>
      <c r="G31" s="1029" t="s">
        <v>1</v>
      </c>
      <c r="H31" s="1030" t="s">
        <v>2</v>
      </c>
      <c r="I31" s="1030" t="s">
        <v>3</v>
      </c>
      <c r="J31" s="1031" t="s">
        <v>6</v>
      </c>
      <c r="K31" s="1682"/>
      <c r="L31" s="1689"/>
      <c r="M31" s="1689"/>
      <c r="N31" s="1691"/>
      <c r="O31" s="1693"/>
    </row>
    <row r="32" spans="3:16" ht="21.75" customHeight="1" x14ac:dyDescent="0.2">
      <c r="C32" s="990">
        <v>1</v>
      </c>
      <c r="D32" s="1002" t="s">
        <v>46</v>
      </c>
      <c r="E32" s="992">
        <v>4</v>
      </c>
      <c r="F32" s="993">
        <v>2</v>
      </c>
      <c r="G32" s="1259">
        <v>220</v>
      </c>
      <c r="H32" s="1004">
        <v>180</v>
      </c>
      <c r="I32" s="1004">
        <v>188</v>
      </c>
      <c r="J32" s="1005">
        <v>188</v>
      </c>
      <c r="K32" s="997">
        <v>2</v>
      </c>
      <c r="L32" s="1267">
        <f t="shared" ref="L32:L46" si="4">SUM(G32:J32)-MIN(G32:J32)</f>
        <v>596</v>
      </c>
      <c r="M32" s="1268">
        <f t="shared" ref="M32:M46" si="5">MAX(G32:J32)</f>
        <v>220</v>
      </c>
      <c r="N32" s="1000">
        <f t="shared" ref="N32:N46" si="6">(SUM(G32:J32)-MIN(G32:J32))/3</f>
        <v>198.66666666666666</v>
      </c>
      <c r="O32" s="1001">
        <f t="shared" ref="O32:O46" si="7">L32/10+K32</f>
        <v>61.6</v>
      </c>
    </row>
    <row r="33" spans="3:16" ht="21.75" customHeight="1" x14ac:dyDescent="0.2">
      <c r="C33" s="1059">
        <v>2</v>
      </c>
      <c r="D33" s="1060" t="s">
        <v>44</v>
      </c>
      <c r="E33" s="1061">
        <v>4</v>
      </c>
      <c r="F33" s="1062">
        <v>1</v>
      </c>
      <c r="G33" s="1063">
        <v>148</v>
      </c>
      <c r="H33" s="1064">
        <v>182</v>
      </c>
      <c r="I33" s="1064">
        <v>177</v>
      </c>
      <c r="J33" s="1065">
        <v>189</v>
      </c>
      <c r="K33" s="1066"/>
      <c r="L33" s="1067">
        <f t="shared" si="4"/>
        <v>548</v>
      </c>
      <c r="M33" s="1068">
        <f t="shared" si="5"/>
        <v>189</v>
      </c>
      <c r="N33" s="1069">
        <f t="shared" si="6"/>
        <v>182.66666666666666</v>
      </c>
      <c r="O33" s="1070">
        <f t="shared" si="7"/>
        <v>54.8</v>
      </c>
    </row>
    <row r="34" spans="3:16" ht="21.75" customHeight="1" x14ac:dyDescent="0.2">
      <c r="C34" s="990">
        <v>3</v>
      </c>
      <c r="D34" s="1002" t="s">
        <v>650</v>
      </c>
      <c r="E34" s="992">
        <v>3</v>
      </c>
      <c r="F34" s="993">
        <v>2</v>
      </c>
      <c r="G34" s="1003">
        <v>155</v>
      </c>
      <c r="H34" s="1004">
        <v>182</v>
      </c>
      <c r="I34" s="1004">
        <v>187</v>
      </c>
      <c r="J34" s="1005">
        <v>179</v>
      </c>
      <c r="K34" s="997"/>
      <c r="L34" s="998">
        <f t="shared" si="4"/>
        <v>548</v>
      </c>
      <c r="M34" s="999">
        <f t="shared" si="5"/>
        <v>187</v>
      </c>
      <c r="N34" s="1000">
        <f t="shared" si="6"/>
        <v>182.66666666666666</v>
      </c>
      <c r="O34" s="1001">
        <f t="shared" si="7"/>
        <v>54.8</v>
      </c>
    </row>
    <row r="35" spans="3:16" ht="21.75" customHeight="1" x14ac:dyDescent="0.25">
      <c r="C35" s="1059">
        <v>4</v>
      </c>
      <c r="D35" s="1060" t="s">
        <v>10</v>
      </c>
      <c r="E35" s="1061">
        <v>4</v>
      </c>
      <c r="F35" s="1062">
        <v>2</v>
      </c>
      <c r="G35" s="1063">
        <v>179</v>
      </c>
      <c r="H35" s="1064">
        <v>150</v>
      </c>
      <c r="I35" s="1064">
        <v>180</v>
      </c>
      <c r="J35" s="1065">
        <v>144</v>
      </c>
      <c r="K35" s="1066"/>
      <c r="L35" s="1067">
        <f t="shared" si="4"/>
        <v>509</v>
      </c>
      <c r="M35" s="1068">
        <f t="shared" si="5"/>
        <v>180</v>
      </c>
      <c r="N35" s="1069">
        <f t="shared" si="6"/>
        <v>169.66666666666666</v>
      </c>
      <c r="O35" s="1070">
        <f t="shared" si="7"/>
        <v>50.9</v>
      </c>
      <c r="P35" s="978"/>
    </row>
    <row r="36" spans="3:16" ht="21.75" customHeight="1" x14ac:dyDescent="0.2">
      <c r="C36" s="990">
        <v>5</v>
      </c>
      <c r="D36" s="1002" t="s">
        <v>581</v>
      </c>
      <c r="E36" s="992">
        <v>6</v>
      </c>
      <c r="F36" s="993">
        <v>1</v>
      </c>
      <c r="G36" s="1003">
        <v>143</v>
      </c>
      <c r="H36" s="1004">
        <v>156</v>
      </c>
      <c r="I36" s="1004">
        <v>190</v>
      </c>
      <c r="J36" s="1005">
        <v>154</v>
      </c>
      <c r="K36" s="997"/>
      <c r="L36" s="998">
        <f t="shared" si="4"/>
        <v>500</v>
      </c>
      <c r="M36" s="999">
        <f t="shared" si="5"/>
        <v>190</v>
      </c>
      <c r="N36" s="1000">
        <f t="shared" si="6"/>
        <v>166.66666666666666</v>
      </c>
      <c r="O36" s="1001">
        <f t="shared" si="7"/>
        <v>50</v>
      </c>
      <c r="P36" s="941"/>
    </row>
    <row r="37" spans="3:16" ht="21.75" customHeight="1" x14ac:dyDescent="0.2">
      <c r="C37" s="1059">
        <v>6</v>
      </c>
      <c r="D37" s="1060" t="s">
        <v>582</v>
      </c>
      <c r="E37" s="1061">
        <v>6</v>
      </c>
      <c r="F37" s="1062">
        <v>2</v>
      </c>
      <c r="G37" s="1063">
        <v>118</v>
      </c>
      <c r="H37" s="1064">
        <v>157</v>
      </c>
      <c r="I37" s="1064">
        <v>147</v>
      </c>
      <c r="J37" s="1065">
        <v>192</v>
      </c>
      <c r="K37" s="1066"/>
      <c r="L37" s="1067">
        <f t="shared" si="4"/>
        <v>496</v>
      </c>
      <c r="M37" s="1068">
        <f t="shared" si="5"/>
        <v>192</v>
      </c>
      <c r="N37" s="1069">
        <f t="shared" si="6"/>
        <v>165.33333333333334</v>
      </c>
      <c r="O37" s="1070">
        <f t="shared" si="7"/>
        <v>49.6</v>
      </c>
      <c r="P37" s="943"/>
    </row>
    <row r="38" spans="3:16" s="953" customFormat="1" ht="21.75" customHeight="1" x14ac:dyDescent="0.2">
      <c r="C38" s="990">
        <v>7</v>
      </c>
      <c r="D38" s="1002" t="s">
        <v>14</v>
      </c>
      <c r="E38" s="992">
        <v>5</v>
      </c>
      <c r="F38" s="993">
        <v>2</v>
      </c>
      <c r="G38" s="1003">
        <v>143</v>
      </c>
      <c r="H38" s="1004">
        <v>157</v>
      </c>
      <c r="I38" s="1004">
        <v>169</v>
      </c>
      <c r="J38" s="1005">
        <v>156</v>
      </c>
      <c r="K38" s="997"/>
      <c r="L38" s="998">
        <f t="shared" si="4"/>
        <v>482</v>
      </c>
      <c r="M38" s="999">
        <f t="shared" si="5"/>
        <v>169</v>
      </c>
      <c r="N38" s="1000">
        <f t="shared" si="6"/>
        <v>160.66666666666666</v>
      </c>
      <c r="O38" s="1001">
        <f t="shared" si="7"/>
        <v>48.2</v>
      </c>
    </row>
    <row r="39" spans="3:16" s="953" customFormat="1" ht="21.75" customHeight="1" x14ac:dyDescent="0.2">
      <c r="C39" s="1059">
        <v>8</v>
      </c>
      <c r="D39" s="1060" t="s">
        <v>8</v>
      </c>
      <c r="E39" s="1061">
        <v>3</v>
      </c>
      <c r="F39" s="1062">
        <v>2</v>
      </c>
      <c r="G39" s="1063">
        <v>182</v>
      </c>
      <c r="H39" s="1064">
        <v>138</v>
      </c>
      <c r="I39" s="1064">
        <v>148</v>
      </c>
      <c r="J39" s="1065">
        <v>146</v>
      </c>
      <c r="K39" s="1066"/>
      <c r="L39" s="1067">
        <f t="shared" si="4"/>
        <v>476</v>
      </c>
      <c r="M39" s="1068">
        <f t="shared" si="5"/>
        <v>182</v>
      </c>
      <c r="N39" s="1069">
        <f t="shared" si="6"/>
        <v>158.66666666666666</v>
      </c>
      <c r="O39" s="1070">
        <f t="shared" si="7"/>
        <v>47.6</v>
      </c>
    </row>
    <row r="40" spans="3:16" s="953" customFormat="1" ht="21.75" customHeight="1" x14ac:dyDescent="0.2">
      <c r="C40" s="990">
        <v>9</v>
      </c>
      <c r="D40" s="1002" t="s">
        <v>589</v>
      </c>
      <c r="E40" s="992">
        <v>2</v>
      </c>
      <c r="F40" s="993">
        <v>2</v>
      </c>
      <c r="G40" s="1003">
        <v>166</v>
      </c>
      <c r="H40" s="1004">
        <v>172</v>
      </c>
      <c r="I40" s="1004">
        <v>93</v>
      </c>
      <c r="J40" s="1005">
        <v>124</v>
      </c>
      <c r="K40" s="997"/>
      <c r="L40" s="998">
        <f t="shared" si="4"/>
        <v>462</v>
      </c>
      <c r="M40" s="999">
        <f t="shared" si="5"/>
        <v>172</v>
      </c>
      <c r="N40" s="1000">
        <f t="shared" si="6"/>
        <v>154</v>
      </c>
      <c r="O40" s="1001">
        <f t="shared" si="7"/>
        <v>46.2</v>
      </c>
    </row>
    <row r="41" spans="3:16" s="953" customFormat="1" ht="21.75" customHeight="1" x14ac:dyDescent="0.2">
      <c r="C41" s="1059">
        <v>10</v>
      </c>
      <c r="D41" s="1060" t="s">
        <v>69</v>
      </c>
      <c r="E41" s="1061">
        <v>2</v>
      </c>
      <c r="F41" s="1062">
        <v>1</v>
      </c>
      <c r="G41" s="1063">
        <v>138</v>
      </c>
      <c r="H41" s="1064">
        <v>142</v>
      </c>
      <c r="I41" s="1064">
        <v>135</v>
      </c>
      <c r="J41" s="1065">
        <v>166</v>
      </c>
      <c r="K41" s="1066"/>
      <c r="L41" s="1067">
        <f t="shared" si="4"/>
        <v>446</v>
      </c>
      <c r="M41" s="1068">
        <f t="shared" si="5"/>
        <v>166</v>
      </c>
      <c r="N41" s="1069">
        <f t="shared" si="6"/>
        <v>148.66666666666666</v>
      </c>
      <c r="O41" s="1070">
        <f t="shared" si="7"/>
        <v>44.6</v>
      </c>
    </row>
    <row r="42" spans="3:16" s="953" customFormat="1" ht="21.75" customHeight="1" x14ac:dyDescent="0.2">
      <c r="C42" s="990">
        <v>11</v>
      </c>
      <c r="D42" s="1002" t="s">
        <v>585</v>
      </c>
      <c r="E42" s="992">
        <v>2</v>
      </c>
      <c r="F42" s="993">
        <v>2</v>
      </c>
      <c r="G42" s="1003">
        <v>137</v>
      </c>
      <c r="H42" s="1004">
        <v>139</v>
      </c>
      <c r="I42" s="1004">
        <v>168</v>
      </c>
      <c r="J42" s="1005">
        <v>126</v>
      </c>
      <c r="K42" s="997"/>
      <c r="L42" s="998">
        <f t="shared" si="4"/>
        <v>444</v>
      </c>
      <c r="M42" s="999">
        <f t="shared" si="5"/>
        <v>168</v>
      </c>
      <c r="N42" s="1000">
        <f t="shared" si="6"/>
        <v>148</v>
      </c>
      <c r="O42" s="1001">
        <f t="shared" si="7"/>
        <v>44.4</v>
      </c>
    </row>
    <row r="43" spans="3:16" s="953" customFormat="1" ht="21.95" customHeight="1" x14ac:dyDescent="0.2">
      <c r="C43" s="1059">
        <v>12</v>
      </c>
      <c r="D43" s="1060" t="s">
        <v>580</v>
      </c>
      <c r="E43" s="1061">
        <v>2</v>
      </c>
      <c r="F43" s="1062">
        <v>1</v>
      </c>
      <c r="G43" s="1063">
        <v>132</v>
      </c>
      <c r="H43" s="1064">
        <v>134</v>
      </c>
      <c r="I43" s="1064">
        <v>160</v>
      </c>
      <c r="J43" s="1065">
        <v>143</v>
      </c>
      <c r="K43" s="1066"/>
      <c r="L43" s="1067">
        <f t="shared" si="4"/>
        <v>437</v>
      </c>
      <c r="M43" s="1068">
        <f t="shared" si="5"/>
        <v>160</v>
      </c>
      <c r="N43" s="1069">
        <f t="shared" si="6"/>
        <v>145.66666666666666</v>
      </c>
      <c r="O43" s="1070">
        <f t="shared" si="7"/>
        <v>43.7</v>
      </c>
    </row>
    <row r="44" spans="3:16" s="953" customFormat="1" ht="21.95" customHeight="1" x14ac:dyDescent="0.2">
      <c r="C44" s="990">
        <v>13</v>
      </c>
      <c r="D44" s="1002" t="s">
        <v>584</v>
      </c>
      <c r="E44" s="992">
        <v>3</v>
      </c>
      <c r="F44" s="993">
        <v>2</v>
      </c>
      <c r="G44" s="1003">
        <v>119</v>
      </c>
      <c r="H44" s="1004">
        <v>138</v>
      </c>
      <c r="I44" s="1004">
        <v>135</v>
      </c>
      <c r="J44" s="1005">
        <v>150</v>
      </c>
      <c r="K44" s="997"/>
      <c r="L44" s="998">
        <f t="shared" si="4"/>
        <v>423</v>
      </c>
      <c r="M44" s="999">
        <f t="shared" si="5"/>
        <v>150</v>
      </c>
      <c r="N44" s="1000">
        <f t="shared" si="6"/>
        <v>141</v>
      </c>
      <c r="O44" s="1001">
        <f t="shared" si="7"/>
        <v>42.3</v>
      </c>
    </row>
    <row r="45" spans="3:16" s="953" customFormat="1" ht="21.95" customHeight="1" x14ac:dyDescent="0.2">
      <c r="C45" s="1059">
        <v>14</v>
      </c>
      <c r="D45" s="1060" t="s">
        <v>583</v>
      </c>
      <c r="E45" s="1061">
        <v>6</v>
      </c>
      <c r="F45" s="1062">
        <v>1</v>
      </c>
      <c r="G45" s="1063">
        <v>122</v>
      </c>
      <c r="H45" s="1064">
        <v>142</v>
      </c>
      <c r="I45" s="1064">
        <v>127</v>
      </c>
      <c r="J45" s="1065">
        <v>129</v>
      </c>
      <c r="K45" s="1066"/>
      <c r="L45" s="1067">
        <f t="shared" si="4"/>
        <v>398</v>
      </c>
      <c r="M45" s="1068">
        <f t="shared" si="5"/>
        <v>142</v>
      </c>
      <c r="N45" s="1069">
        <f t="shared" si="6"/>
        <v>132.66666666666666</v>
      </c>
      <c r="O45" s="1070">
        <f t="shared" si="7"/>
        <v>39.799999999999997</v>
      </c>
    </row>
    <row r="46" spans="3:16" s="953" customFormat="1" ht="21.95" customHeight="1" thickBot="1" x14ac:dyDescent="0.25">
      <c r="C46" s="1391">
        <v>15</v>
      </c>
      <c r="D46" s="1392" t="s">
        <v>591</v>
      </c>
      <c r="E46" s="1393">
        <v>3</v>
      </c>
      <c r="F46" s="1394">
        <v>1</v>
      </c>
      <c r="G46" s="1395">
        <v>104</v>
      </c>
      <c r="H46" s="1396">
        <v>84</v>
      </c>
      <c r="I46" s="1396">
        <v>88</v>
      </c>
      <c r="J46" s="1397">
        <v>94</v>
      </c>
      <c r="K46" s="1398"/>
      <c r="L46" s="1011">
        <f t="shared" si="4"/>
        <v>286</v>
      </c>
      <c r="M46" s="1011">
        <f t="shared" si="5"/>
        <v>104</v>
      </c>
      <c r="N46" s="1014">
        <f t="shared" si="6"/>
        <v>95.333333333333329</v>
      </c>
      <c r="O46" s="1015">
        <f t="shared" si="7"/>
        <v>28.6</v>
      </c>
    </row>
    <row r="47" spans="3:16" s="953" customFormat="1" ht="21.95" customHeight="1" x14ac:dyDescent="0.25">
      <c r="C47" s="978"/>
      <c r="D47" s="978"/>
      <c r="E47" s="978"/>
      <c r="F47" s="978"/>
      <c r="G47" s="978"/>
      <c r="H47" s="978"/>
      <c r="I47" s="978"/>
      <c r="J47" s="978"/>
      <c r="K47" s="978"/>
      <c r="L47" s="978"/>
      <c r="M47" s="978"/>
      <c r="N47" s="978"/>
      <c r="O47" s="978"/>
    </row>
    <row r="48" spans="3:16" s="953" customFormat="1" ht="21.75" customHeight="1" x14ac:dyDescent="0.2">
      <c r="D48" s="1016" t="s">
        <v>46</v>
      </c>
      <c r="E48" s="1017" t="s">
        <v>37</v>
      </c>
      <c r="F48" s="1670" t="s">
        <v>660</v>
      </c>
      <c r="G48" s="1670"/>
      <c r="H48" s="1674" t="s">
        <v>60</v>
      </c>
      <c r="I48" s="1674"/>
      <c r="J48" s="1674"/>
      <c r="K48" s="1674"/>
      <c r="L48" s="1674"/>
    </row>
    <row r="49" spans="3:16" ht="21.75" customHeight="1" x14ac:dyDescent="0.25">
      <c r="C49" s="953"/>
      <c r="D49" s="1018" t="s">
        <v>46</v>
      </c>
      <c r="E49" s="1019" t="s">
        <v>37</v>
      </c>
      <c r="F49" s="1670" t="s">
        <v>662</v>
      </c>
      <c r="G49" s="1670"/>
      <c r="H49" s="1675" t="s">
        <v>470</v>
      </c>
      <c r="I49" s="1675"/>
      <c r="J49" s="1675"/>
      <c r="K49" s="1675"/>
      <c r="L49" s="1675"/>
      <c r="M49" s="953"/>
      <c r="N49" s="953"/>
      <c r="O49" s="953"/>
      <c r="P49" s="978"/>
    </row>
    <row r="52" spans="3:16" s="1025" customFormat="1" ht="21.75" customHeight="1" x14ac:dyDescent="0.25">
      <c r="C52" s="1676" t="s">
        <v>477</v>
      </c>
      <c r="D52" s="1676"/>
      <c r="E52" s="1676"/>
      <c r="F52" s="1676"/>
      <c r="G52" s="1676"/>
      <c r="H52" s="1676"/>
      <c r="I52" s="1676"/>
      <c r="J52" s="1676"/>
      <c r="K52" s="1676"/>
      <c r="L52" s="1676"/>
      <c r="M52" s="1676"/>
      <c r="N52" s="1676"/>
      <c r="O52" s="1020"/>
      <c r="P52" s="1020"/>
    </row>
    <row r="53" spans="3:16" ht="21.75" customHeight="1" x14ac:dyDescent="0.25">
      <c r="C53" s="1020"/>
      <c r="D53" s="1020"/>
      <c r="E53" s="1021"/>
      <c r="F53" s="1022"/>
      <c r="G53" s="1022"/>
      <c r="H53" s="1022"/>
      <c r="I53" s="1022"/>
      <c r="J53" s="1022"/>
      <c r="K53" s="1022"/>
      <c r="L53" s="1022"/>
      <c r="M53" s="1022"/>
      <c r="N53" s="1022"/>
      <c r="O53" s="1020"/>
    </row>
    <row r="54" spans="3:16" ht="21.75" customHeight="1" x14ac:dyDescent="0.25">
      <c r="C54" s="1023"/>
      <c r="D54" s="1024" t="s">
        <v>486</v>
      </c>
      <c r="E54" s="1024"/>
      <c r="F54" s="1024"/>
      <c r="G54" s="1024"/>
      <c r="H54" s="1024"/>
      <c r="I54" s="1024"/>
      <c r="J54" s="1024"/>
      <c r="K54" s="1024"/>
      <c r="L54" s="1024"/>
      <c r="M54" s="1024"/>
      <c r="N54" s="1024"/>
      <c r="O54" s="1020"/>
    </row>
    <row r="55" spans="3:16" ht="12" customHeight="1" x14ac:dyDescent="0.25">
      <c r="C55" s="1023"/>
      <c r="D55" s="1024"/>
      <c r="E55" s="1024"/>
      <c r="F55" s="1024"/>
      <c r="G55" s="1024"/>
      <c r="H55" s="1024"/>
      <c r="I55" s="1024"/>
      <c r="J55" s="1024"/>
      <c r="K55" s="1024"/>
      <c r="L55" s="1024"/>
      <c r="M55" s="1024"/>
      <c r="N55" s="1024"/>
      <c r="O55" s="1020"/>
    </row>
    <row r="56" spans="3:16" ht="15" customHeight="1" x14ac:dyDescent="0.25">
      <c r="C56" s="1026" t="s">
        <v>629</v>
      </c>
      <c r="D56" s="1023" t="s">
        <v>487</v>
      </c>
      <c r="E56" s="1023"/>
      <c r="F56" s="1023"/>
      <c r="G56" s="1023"/>
      <c r="H56" s="1023"/>
      <c r="I56" s="1023"/>
      <c r="J56" s="1023"/>
      <c r="K56" s="1023"/>
      <c r="L56" s="1023"/>
      <c r="M56" s="1023"/>
      <c r="N56" s="1023"/>
      <c r="O56" s="1023"/>
    </row>
    <row r="57" spans="3:16" ht="12" customHeight="1" x14ac:dyDescent="0.25">
      <c r="C57" s="1023"/>
      <c r="D57" s="1023" t="s">
        <v>488</v>
      </c>
      <c r="E57" s="1023"/>
      <c r="F57" s="1023"/>
      <c r="G57" s="1023"/>
      <c r="H57" s="1023"/>
      <c r="I57" s="1023"/>
      <c r="J57" s="1023"/>
      <c r="K57" s="1023"/>
      <c r="L57" s="1023"/>
      <c r="M57" s="1020"/>
      <c r="N57" s="1023"/>
      <c r="O57" s="1023"/>
    </row>
    <row r="58" spans="3:16" ht="15" customHeight="1" x14ac:dyDescent="0.25">
      <c r="C58" s="1023"/>
      <c r="D58" s="1023" t="s">
        <v>489</v>
      </c>
      <c r="E58" s="1023"/>
      <c r="F58" s="1023"/>
      <c r="G58" s="1023"/>
      <c r="H58" s="1023"/>
      <c r="I58" s="1023"/>
      <c r="J58" s="1023"/>
      <c r="K58" s="1023"/>
      <c r="L58" s="1023"/>
      <c r="M58" s="1023"/>
      <c r="N58" s="1023"/>
      <c r="O58" s="1023"/>
    </row>
    <row r="59" spans="3:16" ht="15" customHeight="1" x14ac:dyDescent="0.25">
      <c r="C59" s="1023"/>
      <c r="D59" s="1024"/>
      <c r="E59" s="1024"/>
      <c r="F59" s="1024"/>
      <c r="G59" s="1024"/>
      <c r="H59" s="1024"/>
      <c r="I59" s="1024"/>
      <c r="J59" s="1024"/>
      <c r="K59" s="1024"/>
      <c r="L59" s="1024"/>
      <c r="M59" s="1024"/>
      <c r="N59" s="1024"/>
      <c r="O59" s="1020"/>
    </row>
    <row r="60" spans="3:16" ht="15" customHeight="1" x14ac:dyDescent="0.25">
      <c r="C60" s="1026" t="s">
        <v>630</v>
      </c>
      <c r="D60" s="1023" t="s">
        <v>490</v>
      </c>
      <c r="E60" s="1023"/>
      <c r="F60" s="1023"/>
      <c r="G60" s="1023"/>
      <c r="H60" s="1023"/>
      <c r="I60" s="1023"/>
      <c r="J60" s="1023"/>
      <c r="K60" s="1023"/>
      <c r="L60" s="1023"/>
      <c r="M60" s="1023"/>
      <c r="N60" s="1023"/>
      <c r="O60" s="1023"/>
    </row>
    <row r="61" spans="3:16" ht="12" customHeight="1" x14ac:dyDescent="0.2"/>
    <row r="62" spans="3:16" ht="15" customHeight="1" x14ac:dyDescent="0.2"/>
  </sheetData>
  <sortState ref="L39:O49">
    <sortCondition descending="1" ref="L39"/>
  </sortState>
  <mergeCells count="34">
    <mergeCell ref="C2:O2"/>
    <mergeCell ref="C3:O3"/>
    <mergeCell ref="C4:O4"/>
    <mergeCell ref="C6:D6"/>
    <mergeCell ref="C7:C8"/>
    <mergeCell ref="D7:D8"/>
    <mergeCell ref="E7:E8"/>
    <mergeCell ref="F7:F8"/>
    <mergeCell ref="G7:J7"/>
    <mergeCell ref="K7:K8"/>
    <mergeCell ref="L7:L8"/>
    <mergeCell ref="M7:M8"/>
    <mergeCell ref="N7:N8"/>
    <mergeCell ref="O7:O8"/>
    <mergeCell ref="F25:G25"/>
    <mergeCell ref="H25:L25"/>
    <mergeCell ref="F26:G26"/>
    <mergeCell ref="H26:L26"/>
    <mergeCell ref="C29:D29"/>
    <mergeCell ref="C52:N52"/>
    <mergeCell ref="M30:M31"/>
    <mergeCell ref="N30:N31"/>
    <mergeCell ref="C30:C31"/>
    <mergeCell ref="D30:D31"/>
    <mergeCell ref="E30:E31"/>
    <mergeCell ref="F30:F31"/>
    <mergeCell ref="G30:J30"/>
    <mergeCell ref="O30:O31"/>
    <mergeCell ref="F48:G48"/>
    <mergeCell ref="H48:L48"/>
    <mergeCell ref="F49:G49"/>
    <mergeCell ref="H49:L49"/>
    <mergeCell ref="K30:K31"/>
    <mergeCell ref="L30:L31"/>
  </mergeCells>
  <pageMargins left="0.7" right="0.7" top="0.75" bottom="0.75" header="0.3" footer="0.3"/>
  <ignoredErrors>
    <ignoredError sqref="L9:M23 L32:N46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BK109"/>
  <sheetViews>
    <sheetView topLeftCell="P34" zoomScale="75" zoomScaleNormal="75" workbookViewId="0">
      <selection activeCell="A68" sqref="A68:M79"/>
    </sheetView>
  </sheetViews>
  <sheetFormatPr defaultColWidth="11.42578125" defaultRowHeight="15" outlineLevelRow="1" x14ac:dyDescent="0.2"/>
  <cols>
    <col min="1" max="1" width="8.28515625" style="1105" customWidth="1"/>
    <col min="2" max="2" width="28.140625" style="1100" customWidth="1"/>
    <col min="3" max="3" width="8.7109375" style="1101" customWidth="1"/>
    <col min="4" max="4" width="27.42578125" style="1100" customWidth="1"/>
    <col min="5" max="5" width="8.7109375" style="1101" customWidth="1"/>
    <col min="6" max="6" width="26.7109375" style="1100" customWidth="1"/>
    <col min="7" max="7" width="8.7109375" style="1101" customWidth="1"/>
    <col min="8" max="8" width="26" style="1100" bestFit="1" customWidth="1"/>
    <col min="9" max="9" width="8.7109375" style="1101" customWidth="1"/>
    <col min="10" max="10" width="27.28515625" style="1101" bestFit="1" customWidth="1"/>
    <col min="11" max="11" width="8.7109375" style="1101" customWidth="1"/>
    <col min="12" max="12" width="25.85546875" style="1101" customWidth="1"/>
    <col min="13" max="13" width="8.7109375" style="1101" customWidth="1"/>
    <col min="14" max="14" width="4.140625" style="1101" customWidth="1"/>
    <col min="15" max="15" width="6.85546875" style="1103" customWidth="1"/>
    <col min="16" max="16" width="30.5703125" style="1104" bestFit="1" customWidth="1"/>
    <col min="17" max="17" width="14.42578125" style="1101" bestFit="1" customWidth="1"/>
    <col min="18" max="20" width="9.28515625" style="1101" customWidth="1"/>
    <col min="21" max="21" width="11.28515625" style="1101" bestFit="1" customWidth="1"/>
    <col min="22" max="23" width="9.28515625" style="1101" customWidth="1"/>
    <col min="24" max="24" width="20.28515625" style="1101" bestFit="1" customWidth="1"/>
    <col min="25" max="25" width="11.7109375" style="1101" customWidth="1"/>
    <col min="26" max="26" width="4" style="1101" customWidth="1"/>
    <col min="27" max="27" width="8" style="1099" bestFit="1" customWidth="1"/>
    <col min="28" max="28" width="39.140625" style="1101" customWidth="1"/>
    <col min="29" max="29" width="14.42578125" style="1102" bestFit="1" customWidth="1"/>
    <col min="30" max="30" width="11.42578125" style="1099"/>
    <col min="31" max="16384" width="11.42578125" style="1101"/>
  </cols>
  <sheetData>
    <row r="1" spans="1:30" s="1099" customFormat="1" ht="29.25" customHeight="1" x14ac:dyDescent="0.2">
      <c r="A1" s="1716" t="s">
        <v>542</v>
      </c>
      <c r="B1" s="1716"/>
      <c r="C1" s="1716"/>
      <c r="D1" s="1716"/>
      <c r="E1" s="1716"/>
      <c r="F1" s="1716"/>
      <c r="G1" s="1716"/>
      <c r="H1" s="1716"/>
      <c r="I1" s="1716"/>
      <c r="J1" s="1716"/>
      <c r="K1" s="1716"/>
      <c r="L1" s="1716"/>
      <c r="M1" s="1716"/>
      <c r="N1" s="1716"/>
      <c r="O1" s="1716"/>
      <c r="P1" s="1716"/>
      <c r="Q1" s="1716"/>
      <c r="R1" s="1716"/>
      <c r="S1" s="1716"/>
      <c r="T1" s="1716"/>
      <c r="U1" s="1716"/>
      <c r="V1" s="1716"/>
      <c r="W1" s="1716"/>
      <c r="X1" s="1716"/>
      <c r="Y1" s="1716"/>
      <c r="Z1" s="1716"/>
      <c r="AA1" s="1716"/>
      <c r="AB1" s="1716"/>
      <c r="AC1" s="1716"/>
    </row>
    <row r="2" spans="1:30" s="1099" customFormat="1" ht="29.25" customHeight="1" x14ac:dyDescent="0.2">
      <c r="A2" s="1717" t="s">
        <v>543</v>
      </c>
      <c r="B2" s="1717"/>
      <c r="C2" s="1717"/>
      <c r="D2" s="1717"/>
      <c r="E2" s="1717"/>
      <c r="F2" s="1717"/>
      <c r="G2" s="1717"/>
      <c r="H2" s="1717"/>
      <c r="I2" s="1717"/>
      <c r="J2" s="1717"/>
      <c r="K2" s="1717"/>
      <c r="L2" s="1717"/>
      <c r="M2" s="1717"/>
      <c r="N2" s="1717"/>
      <c r="O2" s="1717"/>
      <c r="P2" s="1717"/>
      <c r="Q2" s="1717"/>
      <c r="R2" s="1717"/>
      <c r="S2" s="1717"/>
      <c r="T2" s="1717"/>
      <c r="U2" s="1717"/>
      <c r="V2" s="1717"/>
      <c r="W2" s="1717"/>
      <c r="X2" s="1717"/>
      <c r="Y2" s="1717"/>
      <c r="Z2" s="1717"/>
      <c r="AA2" s="1717"/>
      <c r="AB2" s="1717"/>
      <c r="AC2" s="1717"/>
    </row>
    <row r="3" spans="1:30" s="1151" customFormat="1" ht="18" x14ac:dyDescent="0.2">
      <c r="A3" s="1148" t="s">
        <v>88</v>
      </c>
      <c r="B3" s="1149"/>
      <c r="C3" s="1150"/>
      <c r="D3" s="1150"/>
      <c r="E3" s="1150"/>
      <c r="F3" s="1150"/>
      <c r="G3" s="1150"/>
      <c r="H3" s="1150"/>
      <c r="P3" s="1152"/>
      <c r="X3" s="1150"/>
      <c r="Y3" s="1150"/>
      <c r="Z3" s="1153"/>
    </row>
    <row r="4" spans="1:30" s="1151" customFormat="1" ht="20.100000000000001" customHeight="1" outlineLevel="1" thickBot="1" x14ac:dyDescent="0.25">
      <c r="A4" s="1153"/>
      <c r="B4" s="1153"/>
      <c r="D4" s="1154"/>
      <c r="F4" s="1154"/>
      <c r="H4" s="1154"/>
      <c r="O4" s="1155"/>
      <c r="P4" s="1156"/>
      <c r="Q4" s="1150"/>
      <c r="R4" s="1150"/>
      <c r="S4" s="1150"/>
      <c r="T4" s="1150"/>
      <c r="U4" s="1150"/>
      <c r="V4" s="1150"/>
      <c r="W4" s="1150"/>
      <c r="X4" s="1150"/>
      <c r="Y4" s="1150"/>
      <c r="Z4" s="1153"/>
      <c r="AB4" s="1411"/>
      <c r="AC4" s="1411"/>
    </row>
    <row r="5" spans="1:30" s="1158" customFormat="1" ht="20.100000000000001" customHeight="1" outlineLevel="1" thickBot="1" x14ac:dyDescent="0.25">
      <c r="A5" s="1706" t="s">
        <v>510</v>
      </c>
      <c r="B5" s="1707"/>
      <c r="C5" s="1707"/>
      <c r="D5" s="1707"/>
      <c r="E5" s="1707"/>
      <c r="F5" s="1707"/>
      <c r="G5" s="1707"/>
      <c r="H5" s="1707"/>
      <c r="I5" s="1707"/>
      <c r="J5" s="1707"/>
      <c r="K5" s="1707"/>
      <c r="L5" s="1707"/>
      <c r="M5" s="1708"/>
      <c r="N5" s="1157"/>
      <c r="O5" s="1718" t="s">
        <v>651</v>
      </c>
      <c r="P5" s="1719"/>
      <c r="Q5" s="1719"/>
      <c r="R5" s="1719"/>
      <c r="S5" s="1719"/>
      <c r="T5" s="1719"/>
      <c r="U5" s="1719"/>
      <c r="V5" s="1719"/>
      <c r="W5" s="1719"/>
      <c r="X5" s="1719"/>
      <c r="Y5" s="1720"/>
      <c r="AA5" s="1721" t="s">
        <v>5</v>
      </c>
      <c r="AB5" s="1714" t="s">
        <v>472</v>
      </c>
      <c r="AC5" s="1712" t="s">
        <v>513</v>
      </c>
    </row>
    <row r="6" spans="1:30" s="1160" customFormat="1" ht="20.100000000000001" customHeight="1" outlineLevel="1" thickBot="1" x14ac:dyDescent="0.25">
      <c r="A6" s="1751" t="s">
        <v>514</v>
      </c>
      <c r="B6" s="1562" t="s">
        <v>121</v>
      </c>
      <c r="C6" s="1562" t="s">
        <v>539</v>
      </c>
      <c r="D6" s="1563" t="s">
        <v>122</v>
      </c>
      <c r="E6" s="1562" t="s">
        <v>539</v>
      </c>
      <c r="F6" s="1563" t="s">
        <v>123</v>
      </c>
      <c r="G6" s="1562" t="s">
        <v>539</v>
      </c>
      <c r="H6" s="1563" t="s">
        <v>124</v>
      </c>
      <c r="I6" s="1562" t="s">
        <v>539</v>
      </c>
      <c r="J6" s="1563" t="s">
        <v>515</v>
      </c>
      <c r="K6" s="1562" t="s">
        <v>539</v>
      </c>
      <c r="L6" s="1563" t="s">
        <v>516</v>
      </c>
      <c r="M6" s="1564" t="s">
        <v>539</v>
      </c>
      <c r="N6" s="1159"/>
      <c r="O6" s="1121" t="s">
        <v>511</v>
      </c>
      <c r="P6" s="1122" t="s">
        <v>472</v>
      </c>
      <c r="Q6" s="1123" t="s">
        <v>132</v>
      </c>
      <c r="R6" s="1124" t="s">
        <v>1</v>
      </c>
      <c r="S6" s="1124" t="s">
        <v>2</v>
      </c>
      <c r="T6" s="1124" t="s">
        <v>3</v>
      </c>
      <c r="U6" s="1125" t="s">
        <v>94</v>
      </c>
      <c r="V6" s="1126" t="s">
        <v>517</v>
      </c>
      <c r="W6" s="1124" t="s">
        <v>536</v>
      </c>
      <c r="X6" s="1124" t="s">
        <v>537</v>
      </c>
      <c r="Y6" s="1127" t="s">
        <v>0</v>
      </c>
      <c r="AA6" s="1757"/>
      <c r="AB6" s="1739"/>
      <c r="AC6" s="1758"/>
      <c r="AD6" s="1151"/>
    </row>
    <row r="7" spans="1:30" s="1160" customFormat="1" ht="20.100000000000001" customHeight="1" outlineLevel="1" x14ac:dyDescent="0.2">
      <c r="A7" s="1703"/>
      <c r="B7" s="1303" t="str">
        <f>P7</f>
        <v>Степанова Ксения</v>
      </c>
      <c r="C7" s="1108">
        <v>109</v>
      </c>
      <c r="D7" s="1302"/>
      <c r="E7" s="1537"/>
      <c r="F7" s="1302" t="str">
        <f>P10</f>
        <v>Гаврицков Владимир</v>
      </c>
      <c r="G7" s="1108">
        <v>135</v>
      </c>
      <c r="H7" s="1302"/>
      <c r="I7" s="1537"/>
      <c r="J7" s="1302" t="str">
        <f>P13</f>
        <v>Солонков Владимир</v>
      </c>
      <c r="K7" s="1108">
        <v>144</v>
      </c>
      <c r="L7" s="1302"/>
      <c r="M7" s="1538"/>
      <c r="N7" s="1161"/>
      <c r="O7" s="1140">
        <v>1</v>
      </c>
      <c r="P7" s="1337" t="s">
        <v>589</v>
      </c>
      <c r="Q7" s="1144" t="s">
        <v>70</v>
      </c>
      <c r="R7" s="1165">
        <v>109</v>
      </c>
      <c r="S7" s="1165">
        <v>107</v>
      </c>
      <c r="T7" s="1165">
        <v>133</v>
      </c>
      <c r="U7" s="1237">
        <v>0</v>
      </c>
      <c r="V7" s="1540">
        <f>SUM(R7:U7)-MIN(R7:U7)</f>
        <v>349</v>
      </c>
      <c r="W7" s="1165">
        <v>24</v>
      </c>
      <c r="X7" s="1166">
        <f>SUM(V7:W7)</f>
        <v>373</v>
      </c>
      <c r="Y7" s="1541">
        <f t="shared" ref="Y7:Y15" si="0">X7/3</f>
        <v>124.33333333333333</v>
      </c>
      <c r="AA7" s="1543" t="s">
        <v>96</v>
      </c>
      <c r="AB7" s="1544" t="s">
        <v>566</v>
      </c>
      <c r="AC7" s="1545">
        <v>552</v>
      </c>
      <c r="AD7" s="1151"/>
    </row>
    <row r="8" spans="1:30" s="1160" customFormat="1" ht="20.100000000000001" customHeight="1" outlineLevel="1" x14ac:dyDescent="0.2">
      <c r="A8" s="1703"/>
      <c r="B8" s="1302" t="str">
        <f t="shared" ref="B8:B9" si="1">P8</f>
        <v>Федченко Денис</v>
      </c>
      <c r="C8" s="1108">
        <v>167</v>
      </c>
      <c r="D8" s="1302"/>
      <c r="E8" s="1537"/>
      <c r="F8" s="1302" t="str">
        <f t="shared" ref="F8:F9" si="2">P11</f>
        <v>Овчинников Андрей</v>
      </c>
      <c r="G8" s="1108">
        <v>163</v>
      </c>
      <c r="H8" s="1302"/>
      <c r="I8" s="1537"/>
      <c r="J8" s="1302" t="str">
        <f t="shared" ref="J8:J9" si="3">P14</f>
        <v>Бурнаев Роман</v>
      </c>
      <c r="K8" s="1108">
        <v>222</v>
      </c>
      <c r="L8" s="1302"/>
      <c r="M8" s="1538"/>
      <c r="N8" s="1161"/>
      <c r="O8" s="1134">
        <v>2</v>
      </c>
      <c r="P8" s="1345" t="s">
        <v>577</v>
      </c>
      <c r="Q8" s="1137" t="s">
        <v>75</v>
      </c>
      <c r="R8" s="1168">
        <v>167</v>
      </c>
      <c r="S8" s="1168">
        <v>139</v>
      </c>
      <c r="T8" s="1168">
        <v>112</v>
      </c>
      <c r="U8" s="1169">
        <v>0</v>
      </c>
      <c r="V8" s="1170">
        <f t="shared" ref="V8:V15" si="4">SUM(R8:U8)-MIN(R8:U8)</f>
        <v>418</v>
      </c>
      <c r="W8" s="1168">
        <v>0</v>
      </c>
      <c r="X8" s="1171">
        <f t="shared" ref="X8:X15" si="5">SUM(V8:W8)</f>
        <v>418</v>
      </c>
      <c r="Y8" s="1167">
        <f t="shared" si="0"/>
        <v>139.33333333333334</v>
      </c>
      <c r="AA8" s="1546" t="s">
        <v>97</v>
      </c>
      <c r="AB8" s="1466" t="s">
        <v>46</v>
      </c>
      <c r="AC8" s="1547">
        <v>551</v>
      </c>
      <c r="AD8" s="1151"/>
    </row>
    <row r="9" spans="1:30" s="1160" customFormat="1" ht="20.100000000000001" customHeight="1" outlineLevel="1" x14ac:dyDescent="0.2">
      <c r="A9" s="1704"/>
      <c r="B9" s="1302" t="str">
        <f t="shared" si="1"/>
        <v>Бекшаев Василий</v>
      </c>
      <c r="C9" s="1108">
        <v>100</v>
      </c>
      <c r="D9" s="1302"/>
      <c r="E9" s="1537"/>
      <c r="F9" s="1303" t="str">
        <f t="shared" si="2"/>
        <v>Дегтева Виктория</v>
      </c>
      <c r="G9" s="1108">
        <v>138</v>
      </c>
      <c r="H9" s="1302"/>
      <c r="I9" s="1537"/>
      <c r="J9" s="1302" t="str">
        <f t="shared" si="3"/>
        <v>Шенцев Сергей</v>
      </c>
      <c r="K9" s="1108">
        <v>170</v>
      </c>
      <c r="L9" s="1302"/>
      <c r="M9" s="1538"/>
      <c r="O9" s="1134">
        <v>3</v>
      </c>
      <c r="P9" s="1315" t="s">
        <v>565</v>
      </c>
      <c r="Q9" s="1137" t="s">
        <v>79</v>
      </c>
      <c r="R9" s="1168">
        <v>100</v>
      </c>
      <c r="S9" s="1168">
        <v>140</v>
      </c>
      <c r="T9" s="1168">
        <v>99</v>
      </c>
      <c r="U9" s="1169">
        <v>0</v>
      </c>
      <c r="V9" s="1170">
        <f>SUM(R9:U9)-MIN(R9:U9)</f>
        <v>339</v>
      </c>
      <c r="W9" s="1168">
        <v>0</v>
      </c>
      <c r="X9" s="1171">
        <f t="shared" si="5"/>
        <v>339</v>
      </c>
      <c r="Y9" s="1167">
        <f t="shared" si="0"/>
        <v>113</v>
      </c>
      <c r="AA9" s="1546" t="s">
        <v>98</v>
      </c>
      <c r="AB9" s="1466" t="s">
        <v>10</v>
      </c>
      <c r="AC9" s="1547">
        <v>546</v>
      </c>
      <c r="AD9" s="1151"/>
    </row>
    <row r="10" spans="1:30" s="1160" customFormat="1" ht="20.100000000000001" customHeight="1" outlineLevel="1" x14ac:dyDescent="0.2">
      <c r="A10" s="1702" t="s">
        <v>518</v>
      </c>
      <c r="B10" s="1128" t="s">
        <v>121</v>
      </c>
      <c r="C10" s="1128" t="s">
        <v>539</v>
      </c>
      <c r="D10" s="1129" t="s">
        <v>122</v>
      </c>
      <c r="E10" s="1128" t="s">
        <v>539</v>
      </c>
      <c r="F10" s="1129" t="s">
        <v>123</v>
      </c>
      <c r="G10" s="1128" t="s">
        <v>539</v>
      </c>
      <c r="H10" s="1129" t="s">
        <v>124</v>
      </c>
      <c r="I10" s="1128" t="s">
        <v>539</v>
      </c>
      <c r="J10" s="1129" t="s">
        <v>515</v>
      </c>
      <c r="K10" s="1128" t="s">
        <v>539</v>
      </c>
      <c r="L10" s="1129" t="s">
        <v>516</v>
      </c>
      <c r="M10" s="1131" t="s">
        <v>539</v>
      </c>
      <c r="O10" s="1134">
        <v>4</v>
      </c>
      <c r="P10" s="1345" t="s">
        <v>51</v>
      </c>
      <c r="Q10" s="1137" t="s">
        <v>73</v>
      </c>
      <c r="R10" s="1168">
        <v>135</v>
      </c>
      <c r="S10" s="1168">
        <v>138</v>
      </c>
      <c r="T10" s="1168">
        <v>154</v>
      </c>
      <c r="U10" s="1169">
        <v>152</v>
      </c>
      <c r="V10" s="1170">
        <f t="shared" si="4"/>
        <v>444</v>
      </c>
      <c r="W10" s="1168">
        <v>0</v>
      </c>
      <c r="X10" s="1171">
        <f t="shared" si="5"/>
        <v>444</v>
      </c>
      <c r="Y10" s="1167">
        <f t="shared" si="0"/>
        <v>148</v>
      </c>
      <c r="AA10" s="1546" t="s">
        <v>99</v>
      </c>
      <c r="AB10" s="1454" t="s">
        <v>11</v>
      </c>
      <c r="AC10" s="1547">
        <v>535</v>
      </c>
      <c r="AD10" s="1151"/>
    </row>
    <row r="11" spans="1:30" s="1160" customFormat="1" ht="20.100000000000001" customHeight="1" outlineLevel="1" x14ac:dyDescent="0.2">
      <c r="A11" s="1703"/>
      <c r="B11" s="1107"/>
      <c r="C11" s="1108"/>
      <c r="D11" s="1302" t="str">
        <f>B8</f>
        <v>Федченко Денис</v>
      </c>
      <c r="E11" s="1108">
        <v>139</v>
      </c>
      <c r="F11" s="1107"/>
      <c r="G11" s="1108"/>
      <c r="H11" s="1302" t="str">
        <f>F8</f>
        <v>Овчинников Андрей</v>
      </c>
      <c r="I11" s="1108">
        <v>140</v>
      </c>
      <c r="J11" s="1107"/>
      <c r="K11" s="1108"/>
      <c r="L11" s="1302" t="str">
        <f>J8</f>
        <v>Бурнаев Роман</v>
      </c>
      <c r="M11" s="1109">
        <v>141</v>
      </c>
      <c r="N11" s="1159"/>
      <c r="O11" s="1134">
        <v>5</v>
      </c>
      <c r="P11" s="1315" t="s">
        <v>572</v>
      </c>
      <c r="Q11" s="1137" t="s">
        <v>77</v>
      </c>
      <c r="R11" s="1168">
        <v>163</v>
      </c>
      <c r="S11" s="1168">
        <v>140</v>
      </c>
      <c r="T11" s="1168">
        <v>116</v>
      </c>
      <c r="U11" s="1169">
        <v>169</v>
      </c>
      <c r="V11" s="1170">
        <f t="shared" si="4"/>
        <v>472</v>
      </c>
      <c r="W11" s="1168">
        <v>0</v>
      </c>
      <c r="X11" s="1171">
        <f t="shared" si="5"/>
        <v>472</v>
      </c>
      <c r="Y11" s="1167">
        <f t="shared" si="0"/>
        <v>157.33333333333334</v>
      </c>
      <c r="Z11" s="1175"/>
      <c r="AA11" s="1546" t="s">
        <v>100</v>
      </c>
      <c r="AB11" s="1454" t="s">
        <v>34</v>
      </c>
      <c r="AC11" s="1547">
        <v>533</v>
      </c>
      <c r="AD11" s="1151"/>
    </row>
    <row r="12" spans="1:30" s="1175" customFormat="1" ht="20.100000000000001" customHeight="1" outlineLevel="1" x14ac:dyDescent="0.2">
      <c r="A12" s="1703"/>
      <c r="B12" s="1107"/>
      <c r="C12" s="1108"/>
      <c r="D12" s="1302" t="str">
        <f>B9</f>
        <v>Бекшаев Василий</v>
      </c>
      <c r="E12" s="1108">
        <v>140</v>
      </c>
      <c r="F12" s="1107"/>
      <c r="G12" s="1108"/>
      <c r="H12" s="1303" t="str">
        <f>F9</f>
        <v>Дегтева Виктория</v>
      </c>
      <c r="I12" s="1108">
        <v>191</v>
      </c>
      <c r="J12" s="1107"/>
      <c r="K12" s="1108"/>
      <c r="L12" s="1302" t="str">
        <f>J9</f>
        <v>Шенцев Сергей</v>
      </c>
      <c r="M12" s="1109">
        <v>170</v>
      </c>
      <c r="N12" s="1161"/>
      <c r="O12" s="1134">
        <v>6</v>
      </c>
      <c r="P12" s="1326" t="s">
        <v>69</v>
      </c>
      <c r="Q12" s="1137" t="s">
        <v>71</v>
      </c>
      <c r="R12" s="1168">
        <v>138</v>
      </c>
      <c r="S12" s="1168">
        <v>191</v>
      </c>
      <c r="T12" s="1168">
        <v>159</v>
      </c>
      <c r="U12" s="1169">
        <v>0</v>
      </c>
      <c r="V12" s="1170">
        <f t="shared" si="4"/>
        <v>488</v>
      </c>
      <c r="W12" s="1168">
        <v>24</v>
      </c>
      <c r="X12" s="1171">
        <f t="shared" si="5"/>
        <v>512</v>
      </c>
      <c r="Y12" s="1167">
        <f t="shared" si="0"/>
        <v>170.66666666666666</v>
      </c>
      <c r="AA12" s="1546" t="s">
        <v>101</v>
      </c>
      <c r="AB12" s="1466" t="s">
        <v>580</v>
      </c>
      <c r="AC12" s="1547">
        <v>530</v>
      </c>
    </row>
    <row r="13" spans="1:30" s="1175" customFormat="1" ht="20.100000000000001" customHeight="1" outlineLevel="1" x14ac:dyDescent="0.2">
      <c r="A13" s="1704"/>
      <c r="B13" s="1107"/>
      <c r="C13" s="1108"/>
      <c r="D13" s="1303" t="str">
        <f>B7</f>
        <v>Степанова Ксения</v>
      </c>
      <c r="E13" s="1108">
        <v>107</v>
      </c>
      <c r="F13" s="1107"/>
      <c r="G13" s="1108"/>
      <c r="H13" s="1302" t="str">
        <f>F7</f>
        <v>Гаврицков Владимир</v>
      </c>
      <c r="I13" s="1108">
        <v>138</v>
      </c>
      <c r="J13" s="1107"/>
      <c r="K13" s="1108"/>
      <c r="L13" s="1302" t="str">
        <f>J7</f>
        <v>Солонков Владимир</v>
      </c>
      <c r="M13" s="1109">
        <v>100</v>
      </c>
      <c r="N13" s="1161"/>
      <c r="O13" s="1134">
        <v>7</v>
      </c>
      <c r="P13" s="1345" t="s">
        <v>575</v>
      </c>
      <c r="Q13" s="1138" t="s">
        <v>520</v>
      </c>
      <c r="R13" s="1168">
        <v>144</v>
      </c>
      <c r="S13" s="1168">
        <v>100</v>
      </c>
      <c r="T13" s="1168">
        <v>135</v>
      </c>
      <c r="U13" s="1169">
        <v>123</v>
      </c>
      <c r="V13" s="1170">
        <f t="shared" si="4"/>
        <v>402</v>
      </c>
      <c r="W13" s="1178">
        <v>0</v>
      </c>
      <c r="X13" s="1171">
        <f t="shared" si="5"/>
        <v>402</v>
      </c>
      <c r="Y13" s="1167">
        <f t="shared" si="0"/>
        <v>134</v>
      </c>
      <c r="AA13" s="1546" t="s">
        <v>102</v>
      </c>
      <c r="AB13" s="1454" t="s">
        <v>12</v>
      </c>
      <c r="AC13" s="1547">
        <v>522</v>
      </c>
    </row>
    <row r="14" spans="1:30" s="1175" customFormat="1" ht="20.100000000000001" customHeight="1" outlineLevel="1" x14ac:dyDescent="0.2">
      <c r="A14" s="1702" t="s">
        <v>519</v>
      </c>
      <c r="B14" s="1128" t="s">
        <v>121</v>
      </c>
      <c r="C14" s="1128" t="s">
        <v>539</v>
      </c>
      <c r="D14" s="1129" t="s">
        <v>122</v>
      </c>
      <c r="E14" s="1128" t="s">
        <v>539</v>
      </c>
      <c r="F14" s="1129" t="s">
        <v>123</v>
      </c>
      <c r="G14" s="1128" t="s">
        <v>539</v>
      </c>
      <c r="H14" s="1129" t="s">
        <v>124</v>
      </c>
      <c r="I14" s="1128" t="s">
        <v>539</v>
      </c>
      <c r="J14" s="1129" t="s">
        <v>515</v>
      </c>
      <c r="K14" s="1128" t="s">
        <v>539</v>
      </c>
      <c r="L14" s="1129" t="s">
        <v>516</v>
      </c>
      <c r="M14" s="1131" t="s">
        <v>539</v>
      </c>
      <c r="N14" s="1161"/>
      <c r="O14" s="1134">
        <v>8</v>
      </c>
      <c r="P14" s="1315" t="s">
        <v>134</v>
      </c>
      <c r="Q14" s="1138" t="s">
        <v>521</v>
      </c>
      <c r="R14" s="1168">
        <v>222</v>
      </c>
      <c r="S14" s="1168">
        <v>141</v>
      </c>
      <c r="T14" s="1168">
        <v>147</v>
      </c>
      <c r="U14" s="1169">
        <v>137</v>
      </c>
      <c r="V14" s="1170">
        <f t="shared" si="4"/>
        <v>510</v>
      </c>
      <c r="W14" s="1178">
        <v>0</v>
      </c>
      <c r="X14" s="1171">
        <f t="shared" si="5"/>
        <v>510</v>
      </c>
      <c r="Y14" s="1167">
        <f t="shared" si="0"/>
        <v>170</v>
      </c>
      <c r="Z14" s="1160"/>
      <c r="AA14" s="1546" t="s">
        <v>103</v>
      </c>
      <c r="AB14" s="1466" t="s">
        <v>44</v>
      </c>
      <c r="AC14" s="1547">
        <v>513</v>
      </c>
    </row>
    <row r="15" spans="1:30" s="1160" customFormat="1" ht="20.100000000000001" customHeight="1" outlineLevel="1" thickBot="1" x14ac:dyDescent="0.25">
      <c r="A15" s="1703"/>
      <c r="B15" s="1302" t="str">
        <f>J9</f>
        <v>Шенцев Сергей</v>
      </c>
      <c r="C15" s="1108">
        <v>191</v>
      </c>
      <c r="D15" s="1107"/>
      <c r="E15" s="1108"/>
      <c r="F15" s="1302" t="str">
        <f>B9</f>
        <v>Бекшаев Василий</v>
      </c>
      <c r="G15" s="1108">
        <v>99</v>
      </c>
      <c r="H15" s="1107"/>
      <c r="I15" s="1108"/>
      <c r="J15" s="1303" t="str">
        <f>F9</f>
        <v>Дегтева Виктория</v>
      </c>
      <c r="K15" s="1108">
        <v>159</v>
      </c>
      <c r="L15" s="1107"/>
      <c r="M15" s="1109"/>
      <c r="O15" s="1135">
        <v>9</v>
      </c>
      <c r="P15" s="1542" t="s">
        <v>11</v>
      </c>
      <c r="Q15" s="1139" t="s">
        <v>522</v>
      </c>
      <c r="R15" s="1181">
        <v>170</v>
      </c>
      <c r="S15" s="1181">
        <v>170</v>
      </c>
      <c r="T15" s="1181">
        <v>191</v>
      </c>
      <c r="U15" s="1182">
        <v>174</v>
      </c>
      <c r="V15" s="1183">
        <f t="shared" si="4"/>
        <v>535</v>
      </c>
      <c r="W15" s="1181">
        <v>0</v>
      </c>
      <c r="X15" s="1184">
        <f t="shared" si="5"/>
        <v>535</v>
      </c>
      <c r="Y15" s="1185">
        <f t="shared" si="0"/>
        <v>178.33333333333334</v>
      </c>
      <c r="Z15" s="1175"/>
      <c r="AA15" s="1546" t="s">
        <v>104</v>
      </c>
      <c r="AB15" s="1466" t="s">
        <v>69</v>
      </c>
      <c r="AC15" s="1547">
        <v>512</v>
      </c>
      <c r="AD15" s="1151"/>
    </row>
    <row r="16" spans="1:30" s="1175" customFormat="1" ht="20.100000000000001" customHeight="1" outlineLevel="1" x14ac:dyDescent="0.2">
      <c r="A16" s="1703"/>
      <c r="B16" s="1302" t="str">
        <f>J7</f>
        <v>Солонков Владимир</v>
      </c>
      <c r="C16" s="1108">
        <v>135</v>
      </c>
      <c r="D16" s="1107"/>
      <c r="E16" s="1108"/>
      <c r="F16" s="1303" t="str">
        <f>B7</f>
        <v>Степанова Ксения</v>
      </c>
      <c r="G16" s="1108">
        <v>133</v>
      </c>
      <c r="H16" s="1107"/>
      <c r="I16" s="1108"/>
      <c r="J16" s="1302" t="str">
        <f>F7</f>
        <v>Гаврицков Владимир</v>
      </c>
      <c r="K16" s="1108">
        <v>154</v>
      </c>
      <c r="L16" s="1107"/>
      <c r="M16" s="1109"/>
      <c r="O16" s="1410"/>
      <c r="P16" s="1539"/>
      <c r="Q16" s="1420"/>
      <c r="R16" s="1411"/>
      <c r="S16" s="1411"/>
      <c r="T16" s="1411"/>
      <c r="U16" s="1412"/>
      <c r="V16" s="1413"/>
      <c r="W16" s="1411"/>
      <c r="X16" s="1414"/>
      <c r="Y16" s="1415"/>
      <c r="Z16" s="1160"/>
      <c r="AA16" s="1546" t="s">
        <v>105</v>
      </c>
      <c r="AB16" s="1454" t="s">
        <v>134</v>
      </c>
      <c r="AC16" s="1547">
        <v>510</v>
      </c>
    </row>
    <row r="17" spans="1:30" s="1175" customFormat="1" ht="20.100000000000001" customHeight="1" outlineLevel="1" thickBot="1" x14ac:dyDescent="0.25">
      <c r="A17" s="1705"/>
      <c r="B17" s="1318" t="str">
        <f>J8</f>
        <v>Бурнаев Роман</v>
      </c>
      <c r="C17" s="1111">
        <v>147</v>
      </c>
      <c r="D17" s="1110"/>
      <c r="E17" s="1111"/>
      <c r="F17" s="1318" t="str">
        <f>B8</f>
        <v>Федченко Денис</v>
      </c>
      <c r="G17" s="1111">
        <v>112</v>
      </c>
      <c r="H17" s="1110"/>
      <c r="I17" s="1111"/>
      <c r="J17" s="1318" t="str">
        <f>F8</f>
        <v>Овчинников Андрей</v>
      </c>
      <c r="K17" s="1111">
        <v>116</v>
      </c>
      <c r="L17" s="1110"/>
      <c r="M17" s="1112"/>
      <c r="O17" s="1410"/>
      <c r="P17" s="1539"/>
      <c r="Q17" s="1420"/>
      <c r="R17" s="1411"/>
      <c r="S17" s="1411"/>
      <c r="T17" s="1411"/>
      <c r="U17" s="1412"/>
      <c r="V17" s="1413"/>
      <c r="W17" s="1411"/>
      <c r="X17" s="1414"/>
      <c r="Y17" s="1415"/>
      <c r="Z17" s="1160"/>
      <c r="AA17" s="1546" t="s">
        <v>106</v>
      </c>
      <c r="AB17" s="1454" t="s">
        <v>39</v>
      </c>
      <c r="AC17" s="1547">
        <v>509</v>
      </c>
    </row>
    <row r="18" spans="1:30" s="1175" customFormat="1" ht="20.100000000000001" customHeight="1" outlineLevel="1" thickBot="1" x14ac:dyDescent="0.25">
      <c r="A18" s="1409"/>
      <c r="B18" s="1160"/>
      <c r="C18" s="1160"/>
      <c r="D18" s="1160"/>
      <c r="E18" s="1160"/>
      <c r="F18" s="1160"/>
      <c r="G18" s="1160"/>
      <c r="H18" s="1160"/>
      <c r="I18" s="1160"/>
      <c r="J18" s="1160"/>
      <c r="K18" s="1160"/>
      <c r="L18" s="1160"/>
      <c r="M18" s="1160"/>
      <c r="N18" s="1180"/>
      <c r="O18" s="1410"/>
      <c r="P18" s="1419"/>
      <c r="Q18" s="1420"/>
      <c r="R18" s="1411"/>
      <c r="S18" s="1411"/>
      <c r="T18" s="1411"/>
      <c r="U18" s="1412"/>
      <c r="V18" s="1413"/>
      <c r="W18" s="1411"/>
      <c r="X18" s="1414"/>
      <c r="Y18" s="1415"/>
      <c r="Z18" s="1160"/>
      <c r="AA18" s="1546" t="s">
        <v>107</v>
      </c>
      <c r="AB18" s="1454" t="s">
        <v>573</v>
      </c>
      <c r="AC18" s="1547">
        <v>509</v>
      </c>
    </row>
    <row r="19" spans="1:30" s="1175" customFormat="1" ht="20.100000000000001" customHeight="1" outlineLevel="1" thickBot="1" x14ac:dyDescent="0.25">
      <c r="A19" s="1706" t="s">
        <v>526</v>
      </c>
      <c r="B19" s="1707"/>
      <c r="C19" s="1707"/>
      <c r="D19" s="1707"/>
      <c r="E19" s="1707"/>
      <c r="F19" s="1707"/>
      <c r="G19" s="1707"/>
      <c r="H19" s="1707"/>
      <c r="I19" s="1707"/>
      <c r="J19" s="1707"/>
      <c r="K19" s="1707"/>
      <c r="L19" s="1707"/>
      <c r="M19" s="1708"/>
      <c r="N19" s="1159"/>
      <c r="O19" s="1718" t="s">
        <v>676</v>
      </c>
      <c r="P19" s="1719"/>
      <c r="Q19" s="1719"/>
      <c r="R19" s="1719"/>
      <c r="S19" s="1719"/>
      <c r="T19" s="1719"/>
      <c r="U19" s="1719"/>
      <c r="V19" s="1719"/>
      <c r="W19" s="1719"/>
      <c r="X19" s="1719"/>
      <c r="Y19" s="1720"/>
      <c r="Z19" s="1160"/>
      <c r="AA19" s="1546" t="s">
        <v>108</v>
      </c>
      <c r="AB19" s="1466" t="s">
        <v>8</v>
      </c>
      <c r="AC19" s="1547">
        <v>502</v>
      </c>
    </row>
    <row r="20" spans="1:30" s="1175" customFormat="1" ht="20.100000000000001" customHeight="1" outlineLevel="1" thickBot="1" x14ac:dyDescent="0.25">
      <c r="A20" s="1751" t="s">
        <v>514</v>
      </c>
      <c r="B20" s="1562" t="s">
        <v>121</v>
      </c>
      <c r="C20" s="1562" t="s">
        <v>539</v>
      </c>
      <c r="D20" s="1563" t="s">
        <v>122</v>
      </c>
      <c r="E20" s="1562" t="s">
        <v>539</v>
      </c>
      <c r="F20" s="1563" t="s">
        <v>123</v>
      </c>
      <c r="G20" s="1562" t="s">
        <v>539</v>
      </c>
      <c r="H20" s="1563" t="s">
        <v>124</v>
      </c>
      <c r="I20" s="1562" t="s">
        <v>539</v>
      </c>
      <c r="J20" s="1563" t="s">
        <v>515</v>
      </c>
      <c r="K20" s="1562" t="s">
        <v>539</v>
      </c>
      <c r="L20" s="1563" t="s">
        <v>516</v>
      </c>
      <c r="M20" s="1564" t="s">
        <v>539</v>
      </c>
      <c r="N20" s="1161"/>
      <c r="O20" s="1121" t="s">
        <v>511</v>
      </c>
      <c r="P20" s="1122" t="s">
        <v>472</v>
      </c>
      <c r="Q20" s="1123" t="s">
        <v>132</v>
      </c>
      <c r="R20" s="1124" t="s">
        <v>1</v>
      </c>
      <c r="S20" s="1124" t="s">
        <v>2</v>
      </c>
      <c r="T20" s="1124" t="s">
        <v>3</v>
      </c>
      <c r="U20" s="1125" t="s">
        <v>94</v>
      </c>
      <c r="V20" s="1126" t="s">
        <v>517</v>
      </c>
      <c r="W20" s="1124" t="s">
        <v>536</v>
      </c>
      <c r="X20" s="1124" t="s">
        <v>537</v>
      </c>
      <c r="Y20" s="1127" t="s">
        <v>0</v>
      </c>
      <c r="Z20" s="1160"/>
      <c r="AA20" s="1546" t="s">
        <v>109</v>
      </c>
      <c r="AB20" s="1454" t="s">
        <v>41</v>
      </c>
      <c r="AC20" s="1547">
        <v>502</v>
      </c>
    </row>
    <row r="21" spans="1:30" s="1175" customFormat="1" ht="20.100000000000001" customHeight="1" outlineLevel="1" x14ac:dyDescent="0.2">
      <c r="A21" s="1703"/>
      <c r="B21" s="1302" t="str">
        <f>P21</f>
        <v>Суровцев Александр</v>
      </c>
      <c r="C21" s="1108">
        <v>170</v>
      </c>
      <c r="D21" s="1303" t="str">
        <f>P24</f>
        <v>Сметанина Анна</v>
      </c>
      <c r="E21" s="1108">
        <v>138</v>
      </c>
      <c r="F21" s="1302" t="str">
        <f>P27</f>
        <v>Ситников Алексей</v>
      </c>
      <c r="G21" s="1108">
        <v>199</v>
      </c>
      <c r="H21" s="1302" t="str">
        <f>P30</f>
        <v>Сметанин Дмитрий</v>
      </c>
      <c r="I21" s="1108">
        <v>173</v>
      </c>
      <c r="J21" s="1302" t="str">
        <f>P33</f>
        <v>Черный Сергей</v>
      </c>
      <c r="K21" s="1108">
        <v>160</v>
      </c>
      <c r="L21" s="1303" t="str">
        <f>P36</f>
        <v>Волкова Елена</v>
      </c>
      <c r="M21" s="1109">
        <v>149</v>
      </c>
      <c r="N21" s="1161"/>
      <c r="O21" s="1133">
        <v>1</v>
      </c>
      <c r="P21" s="1531" t="s">
        <v>566</v>
      </c>
      <c r="Q21" s="1136" t="s">
        <v>70</v>
      </c>
      <c r="R21" s="1162">
        <v>170</v>
      </c>
      <c r="S21" s="1162">
        <v>191</v>
      </c>
      <c r="T21" s="1162">
        <v>191</v>
      </c>
      <c r="U21" s="1163">
        <v>0</v>
      </c>
      <c r="V21" s="1164">
        <f>SUM(R21:U21)-MIN(R21:U21)</f>
        <v>552</v>
      </c>
      <c r="W21" s="1165">
        <v>0</v>
      </c>
      <c r="X21" s="1166">
        <f>SUM(V21:W21)</f>
        <v>552</v>
      </c>
      <c r="Y21" s="1167">
        <f t="shared" ref="Y21:Y38" si="6">X21/3</f>
        <v>184</v>
      </c>
      <c r="Z21" s="1160"/>
      <c r="AA21" s="1546" t="s">
        <v>110</v>
      </c>
      <c r="AB21" s="1454" t="s">
        <v>568</v>
      </c>
      <c r="AC21" s="1547">
        <v>501</v>
      </c>
    </row>
    <row r="22" spans="1:30" s="1175" customFormat="1" ht="20.100000000000001" customHeight="1" outlineLevel="1" x14ac:dyDescent="0.2">
      <c r="A22" s="1703"/>
      <c r="B22" s="1303" t="str">
        <f t="shared" ref="B22:B23" si="7">P22</f>
        <v>Адаева Наталья</v>
      </c>
      <c r="C22" s="1108">
        <v>146</v>
      </c>
      <c r="D22" s="1303" t="str">
        <f t="shared" ref="D22:D23" si="8">P25</f>
        <v>Дикушникова Ольга</v>
      </c>
      <c r="E22" s="1108">
        <v>173</v>
      </c>
      <c r="F22" s="1302" t="str">
        <f t="shared" ref="F22:F23" si="9">P28</f>
        <v>Сейфулаев Владимир</v>
      </c>
      <c r="G22" s="1108">
        <v>146</v>
      </c>
      <c r="H22" s="1303" t="str">
        <f t="shared" ref="H22:H23" si="10">P31</f>
        <v>Солонкова Екатерина</v>
      </c>
      <c r="I22" s="1108">
        <v>150</v>
      </c>
      <c r="J22" s="1303" t="str">
        <f t="shared" ref="J22:J23" si="11">P34</f>
        <v>Чуруксаева Людмила</v>
      </c>
      <c r="K22" s="1108">
        <v>182</v>
      </c>
      <c r="L22" s="1302" t="str">
        <f t="shared" ref="L22:L23" si="12">P37</f>
        <v>Эммерих Эдуард</v>
      </c>
      <c r="M22" s="1109">
        <v>181</v>
      </c>
      <c r="N22" s="1160"/>
      <c r="O22" s="1134">
        <v>2</v>
      </c>
      <c r="P22" s="1309" t="s">
        <v>44</v>
      </c>
      <c r="Q22" s="1137" t="s">
        <v>75</v>
      </c>
      <c r="R22" s="1168">
        <v>146</v>
      </c>
      <c r="S22" s="1168">
        <v>138</v>
      </c>
      <c r="T22" s="1168">
        <v>174</v>
      </c>
      <c r="U22" s="1169">
        <v>169</v>
      </c>
      <c r="V22" s="1170">
        <f t="shared" ref="V22" si="13">SUM(R22:U22)-MIN(R22:U22)</f>
        <v>489</v>
      </c>
      <c r="W22" s="1168">
        <v>24</v>
      </c>
      <c r="X22" s="1171">
        <f t="shared" ref="X22:X38" si="14">SUM(V22:W22)</f>
        <v>513</v>
      </c>
      <c r="Y22" s="1167">
        <f t="shared" si="6"/>
        <v>171</v>
      </c>
      <c r="Z22" s="1160"/>
      <c r="AA22" s="1546" t="s">
        <v>111</v>
      </c>
      <c r="AB22" s="1466" t="s">
        <v>14</v>
      </c>
      <c r="AC22" s="1547">
        <v>477</v>
      </c>
    </row>
    <row r="23" spans="1:30" s="1175" customFormat="1" ht="20.100000000000001" customHeight="1" outlineLevel="1" x14ac:dyDescent="0.2">
      <c r="A23" s="1704"/>
      <c r="B23" s="1302" t="str">
        <f t="shared" si="7"/>
        <v>Тулин Евгений</v>
      </c>
      <c r="C23" s="1108">
        <v>145</v>
      </c>
      <c r="D23" s="1302" t="str">
        <f t="shared" si="8"/>
        <v>Гамов Евгений</v>
      </c>
      <c r="E23" s="1108">
        <v>159</v>
      </c>
      <c r="F23" s="1302" t="str">
        <f t="shared" si="9"/>
        <v>Хмелев Максим</v>
      </c>
      <c r="G23" s="1108">
        <v>126</v>
      </c>
      <c r="H23" s="1303" t="str">
        <f t="shared" si="10"/>
        <v>Кравченко Оксана</v>
      </c>
      <c r="I23" s="1108">
        <v>172</v>
      </c>
      <c r="J23" s="1302" t="str">
        <f t="shared" si="11"/>
        <v>Пушкарев Александр</v>
      </c>
      <c r="K23" s="1108">
        <v>185</v>
      </c>
      <c r="L23" s="1303" t="str">
        <f t="shared" si="12"/>
        <v>Клюева Наталья</v>
      </c>
      <c r="M23" s="1109">
        <v>191</v>
      </c>
      <c r="N23" s="1159"/>
      <c r="O23" s="1134">
        <v>3</v>
      </c>
      <c r="P23" s="1315" t="s">
        <v>194</v>
      </c>
      <c r="Q23" s="1137" t="s">
        <v>79</v>
      </c>
      <c r="R23" s="1168">
        <v>146</v>
      </c>
      <c r="S23" s="1168">
        <v>155</v>
      </c>
      <c r="T23" s="1168">
        <v>164</v>
      </c>
      <c r="U23" s="1169">
        <v>132</v>
      </c>
      <c r="V23" s="1170">
        <f>SUM(R23:U23)-MIN(R23:U23)</f>
        <v>465</v>
      </c>
      <c r="W23" s="1168">
        <v>0</v>
      </c>
      <c r="X23" s="1171">
        <f t="shared" si="14"/>
        <v>465</v>
      </c>
      <c r="Y23" s="1167">
        <f t="shared" si="6"/>
        <v>155</v>
      </c>
      <c r="Z23" s="1160"/>
      <c r="AA23" s="1546" t="s">
        <v>112</v>
      </c>
      <c r="AB23" s="1454" t="s">
        <v>572</v>
      </c>
      <c r="AC23" s="1547">
        <v>472</v>
      </c>
    </row>
    <row r="24" spans="1:30" s="1160" customFormat="1" ht="20.100000000000001" customHeight="1" outlineLevel="1" x14ac:dyDescent="0.2">
      <c r="A24" s="1702" t="s">
        <v>518</v>
      </c>
      <c r="B24" s="1128" t="s">
        <v>121</v>
      </c>
      <c r="C24" s="1128" t="s">
        <v>539</v>
      </c>
      <c r="D24" s="1129" t="s">
        <v>122</v>
      </c>
      <c r="E24" s="1128" t="s">
        <v>539</v>
      </c>
      <c r="F24" s="1129" t="s">
        <v>123</v>
      </c>
      <c r="G24" s="1128" t="s">
        <v>539</v>
      </c>
      <c r="H24" s="1129" t="s">
        <v>124</v>
      </c>
      <c r="I24" s="1128" t="s">
        <v>539</v>
      </c>
      <c r="J24" s="1129" t="s">
        <v>515</v>
      </c>
      <c r="K24" s="1128" t="s">
        <v>539</v>
      </c>
      <c r="L24" s="1129" t="s">
        <v>516</v>
      </c>
      <c r="M24" s="1131" t="s">
        <v>539</v>
      </c>
      <c r="N24" s="1161"/>
      <c r="O24" s="1134">
        <v>4</v>
      </c>
      <c r="P24" s="1326" t="s">
        <v>582</v>
      </c>
      <c r="Q24" s="1137" t="s">
        <v>72</v>
      </c>
      <c r="R24" s="1168">
        <v>138</v>
      </c>
      <c r="S24" s="1168">
        <v>140</v>
      </c>
      <c r="T24" s="1168">
        <v>150</v>
      </c>
      <c r="U24" s="1169">
        <v>150</v>
      </c>
      <c r="V24" s="1170">
        <f t="shared" ref="V24:V38" si="15">SUM(R24:U24)-MIN(R24:U24)</f>
        <v>440</v>
      </c>
      <c r="W24" s="1168">
        <v>24</v>
      </c>
      <c r="X24" s="1171">
        <f t="shared" si="14"/>
        <v>464</v>
      </c>
      <c r="Y24" s="1167">
        <f t="shared" si="6"/>
        <v>154.66666666666666</v>
      </c>
      <c r="Z24" s="1175"/>
      <c r="AA24" s="1546" t="s">
        <v>113</v>
      </c>
      <c r="AB24" s="1454" t="s">
        <v>194</v>
      </c>
      <c r="AC24" s="1547">
        <v>465</v>
      </c>
      <c r="AD24" s="1151"/>
    </row>
    <row r="25" spans="1:30" s="1160" customFormat="1" ht="20.100000000000001" customHeight="1" outlineLevel="1" x14ac:dyDescent="0.2">
      <c r="A25" s="1703"/>
      <c r="B25" s="1302" t="str">
        <f>L22</f>
        <v>Эммерих Эдуард</v>
      </c>
      <c r="C25" s="1108">
        <v>171</v>
      </c>
      <c r="D25" s="1303" t="str">
        <f>B22</f>
        <v>Адаева Наталья</v>
      </c>
      <c r="E25" s="1108">
        <v>138</v>
      </c>
      <c r="F25" s="1303" t="str">
        <f>D22</f>
        <v>Дикушникова Ольга</v>
      </c>
      <c r="G25" s="1108">
        <v>173</v>
      </c>
      <c r="H25" s="1302" t="str">
        <f>F22</f>
        <v>Сейфулаев Владимир</v>
      </c>
      <c r="I25" s="1108">
        <v>188</v>
      </c>
      <c r="J25" s="1303" t="str">
        <f>H22</f>
        <v>Солонкова Екатерина</v>
      </c>
      <c r="K25" s="1108">
        <v>116</v>
      </c>
      <c r="L25" s="1303" t="str">
        <f>J22</f>
        <v>Чуруксаева Людмила</v>
      </c>
      <c r="M25" s="1109">
        <v>117</v>
      </c>
      <c r="N25" s="1161"/>
      <c r="O25" s="1134">
        <v>5</v>
      </c>
      <c r="P25" s="1309" t="s">
        <v>10</v>
      </c>
      <c r="Q25" s="1137" t="s">
        <v>76</v>
      </c>
      <c r="R25" s="1168">
        <v>173</v>
      </c>
      <c r="S25" s="1168">
        <v>173</v>
      </c>
      <c r="T25" s="1168">
        <v>176</v>
      </c>
      <c r="U25" s="1169">
        <v>0</v>
      </c>
      <c r="V25" s="1170">
        <f t="shared" si="15"/>
        <v>522</v>
      </c>
      <c r="W25" s="1168">
        <v>24</v>
      </c>
      <c r="X25" s="1171">
        <f t="shared" si="14"/>
        <v>546</v>
      </c>
      <c r="Y25" s="1167">
        <f t="shared" si="6"/>
        <v>182</v>
      </c>
      <c r="Z25" s="1175"/>
      <c r="AA25" s="1172" t="s">
        <v>114</v>
      </c>
      <c r="AB25" s="1173" t="s">
        <v>582</v>
      </c>
      <c r="AC25" s="1213">
        <v>464</v>
      </c>
      <c r="AD25" s="1151"/>
    </row>
    <row r="26" spans="1:30" s="1175" customFormat="1" ht="20.100000000000001" customHeight="1" outlineLevel="1" x14ac:dyDescent="0.2">
      <c r="A26" s="1703"/>
      <c r="B26" s="1303" t="str">
        <f>L23</f>
        <v>Клюева Наталья</v>
      </c>
      <c r="C26" s="1108">
        <v>149</v>
      </c>
      <c r="D26" s="1302" t="str">
        <f>B23</f>
        <v>Тулин Евгений</v>
      </c>
      <c r="E26" s="1108">
        <v>155</v>
      </c>
      <c r="F26" s="1302" t="str">
        <f>D23</f>
        <v>Гамов Евгений</v>
      </c>
      <c r="G26" s="1108">
        <v>141</v>
      </c>
      <c r="H26" s="1302" t="str">
        <f>F23</f>
        <v>Хмелев Максим</v>
      </c>
      <c r="I26" s="1108">
        <v>150</v>
      </c>
      <c r="J26" s="1303" t="str">
        <f>H23</f>
        <v>Кравченко Оксана</v>
      </c>
      <c r="K26" s="1108">
        <v>130</v>
      </c>
      <c r="L26" s="1302" t="str">
        <f>J23</f>
        <v>Пушкарев Александр</v>
      </c>
      <c r="M26" s="1109">
        <v>170</v>
      </c>
      <c r="N26" s="1160"/>
      <c r="O26" s="1134">
        <v>6</v>
      </c>
      <c r="P26" s="1315" t="s">
        <v>25</v>
      </c>
      <c r="Q26" s="1137" t="s">
        <v>80</v>
      </c>
      <c r="R26" s="1168">
        <v>159</v>
      </c>
      <c r="S26" s="1168">
        <v>141</v>
      </c>
      <c r="T26" s="1168">
        <v>155</v>
      </c>
      <c r="U26" s="1169">
        <v>128</v>
      </c>
      <c r="V26" s="1170">
        <f t="shared" si="15"/>
        <v>455</v>
      </c>
      <c r="W26" s="1168">
        <v>0</v>
      </c>
      <c r="X26" s="1171">
        <f t="shared" si="14"/>
        <v>455</v>
      </c>
      <c r="Y26" s="1167">
        <f t="shared" si="6"/>
        <v>151.66666666666666</v>
      </c>
      <c r="Z26" s="1160"/>
      <c r="AA26" s="1172" t="s">
        <v>115</v>
      </c>
      <c r="AB26" s="1174" t="s">
        <v>25</v>
      </c>
      <c r="AC26" s="1213">
        <v>455</v>
      </c>
    </row>
    <row r="27" spans="1:30" s="1160" customFormat="1" ht="20.100000000000001" customHeight="1" outlineLevel="1" x14ac:dyDescent="0.2">
      <c r="A27" s="1704"/>
      <c r="B27" s="1303" t="str">
        <f>L21</f>
        <v>Волкова Елена</v>
      </c>
      <c r="C27" s="1108">
        <v>147</v>
      </c>
      <c r="D27" s="1302" t="str">
        <f>B21</f>
        <v>Суровцев Александр</v>
      </c>
      <c r="E27" s="1108">
        <v>191</v>
      </c>
      <c r="F27" s="1303" t="str">
        <f>D21</f>
        <v>Сметанина Анна</v>
      </c>
      <c r="G27" s="1108">
        <v>140</v>
      </c>
      <c r="H27" s="1302" t="str">
        <f>F21</f>
        <v>Ситников Алексей</v>
      </c>
      <c r="I27" s="1108">
        <v>185</v>
      </c>
      <c r="J27" s="1302" t="str">
        <f>H21</f>
        <v>Сметанин Дмитрий</v>
      </c>
      <c r="K27" s="1108">
        <v>166</v>
      </c>
      <c r="L27" s="1302" t="str">
        <f>J21</f>
        <v>Черный Сергей</v>
      </c>
      <c r="M27" s="1109">
        <v>163</v>
      </c>
      <c r="N27" s="1175"/>
      <c r="O27" s="1134">
        <v>7</v>
      </c>
      <c r="P27" s="1345" t="s">
        <v>34</v>
      </c>
      <c r="Q27" s="1137" t="s">
        <v>73</v>
      </c>
      <c r="R27" s="1168">
        <v>199</v>
      </c>
      <c r="S27" s="1168">
        <v>185</v>
      </c>
      <c r="T27" s="1168">
        <v>149</v>
      </c>
      <c r="U27" s="1169">
        <v>0</v>
      </c>
      <c r="V27" s="1170">
        <f t="shared" si="15"/>
        <v>533</v>
      </c>
      <c r="W27" s="1168">
        <v>0</v>
      </c>
      <c r="X27" s="1171">
        <f t="shared" si="14"/>
        <v>533</v>
      </c>
      <c r="Y27" s="1167">
        <f t="shared" si="6"/>
        <v>177.66666666666666</v>
      </c>
      <c r="AA27" s="1172" t="s">
        <v>147</v>
      </c>
      <c r="AB27" s="1173" t="s">
        <v>585</v>
      </c>
      <c r="AC27" s="1213">
        <v>446</v>
      </c>
      <c r="AD27" s="1151"/>
    </row>
    <row r="28" spans="1:30" s="1160" customFormat="1" ht="20.100000000000001" customHeight="1" outlineLevel="1" x14ac:dyDescent="0.2">
      <c r="A28" s="1702" t="s">
        <v>519</v>
      </c>
      <c r="B28" s="1128" t="s">
        <v>121</v>
      </c>
      <c r="C28" s="1128" t="s">
        <v>539</v>
      </c>
      <c r="D28" s="1129" t="s">
        <v>122</v>
      </c>
      <c r="E28" s="1128" t="s">
        <v>539</v>
      </c>
      <c r="F28" s="1129" t="s">
        <v>123</v>
      </c>
      <c r="G28" s="1128" t="s">
        <v>539</v>
      </c>
      <c r="H28" s="1129" t="s">
        <v>124</v>
      </c>
      <c r="I28" s="1128" t="s">
        <v>539</v>
      </c>
      <c r="J28" s="1129" t="s">
        <v>515</v>
      </c>
      <c r="K28" s="1128" t="s">
        <v>539</v>
      </c>
      <c r="L28" s="1129" t="s">
        <v>516</v>
      </c>
      <c r="M28" s="1131" t="s">
        <v>539</v>
      </c>
      <c r="N28" s="1196"/>
      <c r="O28" s="1134">
        <v>8</v>
      </c>
      <c r="P28" s="1315" t="s">
        <v>568</v>
      </c>
      <c r="Q28" s="1137" t="s">
        <v>77</v>
      </c>
      <c r="R28" s="1168">
        <v>146</v>
      </c>
      <c r="S28" s="1168">
        <v>188</v>
      </c>
      <c r="T28" s="1168">
        <v>167</v>
      </c>
      <c r="U28" s="1169">
        <v>0</v>
      </c>
      <c r="V28" s="1170">
        <f t="shared" si="15"/>
        <v>501</v>
      </c>
      <c r="W28" s="1168">
        <v>0</v>
      </c>
      <c r="X28" s="1171">
        <f t="shared" si="14"/>
        <v>501</v>
      </c>
      <c r="Y28" s="1167">
        <f t="shared" si="6"/>
        <v>167</v>
      </c>
      <c r="AA28" s="1172" t="s">
        <v>148</v>
      </c>
      <c r="AB28" s="1174" t="s">
        <v>51</v>
      </c>
      <c r="AC28" s="1213">
        <v>444</v>
      </c>
      <c r="AD28" s="1151"/>
    </row>
    <row r="29" spans="1:30" s="1160" customFormat="1" ht="20.100000000000001" customHeight="1" outlineLevel="1" x14ac:dyDescent="0.2">
      <c r="A29" s="1703"/>
      <c r="B29" s="1302" t="str">
        <f>J23</f>
        <v>Пушкарев Александр</v>
      </c>
      <c r="C29" s="1108">
        <v>167</v>
      </c>
      <c r="D29" s="1303" t="str">
        <f>L23</f>
        <v>Клюева Наталья</v>
      </c>
      <c r="E29" s="1108">
        <v>187</v>
      </c>
      <c r="F29" s="1302" t="str">
        <f>B23</f>
        <v>Тулин Евгений</v>
      </c>
      <c r="G29" s="1108">
        <v>164</v>
      </c>
      <c r="H29" s="1302" t="str">
        <f>D23</f>
        <v>Гамов Евгений</v>
      </c>
      <c r="I29" s="1108">
        <v>155</v>
      </c>
      <c r="J29" s="1302" t="str">
        <f>F23</f>
        <v>Хмелев Максим</v>
      </c>
      <c r="K29" s="1108">
        <v>126</v>
      </c>
      <c r="L29" s="1303" t="str">
        <f>H23</f>
        <v>Кравченко Оксана</v>
      </c>
      <c r="M29" s="1109">
        <v>151</v>
      </c>
      <c r="N29" s="1152"/>
      <c r="O29" s="1134">
        <v>9</v>
      </c>
      <c r="P29" s="1315" t="s">
        <v>567</v>
      </c>
      <c r="Q29" s="1137" t="s">
        <v>71</v>
      </c>
      <c r="R29" s="1168">
        <v>126</v>
      </c>
      <c r="S29" s="1168">
        <v>150</v>
      </c>
      <c r="T29" s="1168">
        <v>126</v>
      </c>
      <c r="U29" s="1169">
        <v>121</v>
      </c>
      <c r="V29" s="1170">
        <f t="shared" si="15"/>
        <v>402</v>
      </c>
      <c r="W29" s="1168">
        <v>0</v>
      </c>
      <c r="X29" s="1171">
        <f t="shared" si="14"/>
        <v>402</v>
      </c>
      <c r="Y29" s="1167">
        <f t="shared" si="6"/>
        <v>134</v>
      </c>
      <c r="AA29" s="1172" t="s">
        <v>149</v>
      </c>
      <c r="AB29" s="1174" t="s">
        <v>577</v>
      </c>
      <c r="AC29" s="1213">
        <v>418</v>
      </c>
      <c r="AD29" s="1151"/>
    </row>
    <row r="30" spans="1:30" s="1160" customFormat="1" ht="20.100000000000001" customHeight="1" outlineLevel="1" x14ac:dyDescent="0.2">
      <c r="A30" s="1703"/>
      <c r="B30" s="1302" t="str">
        <f>J21</f>
        <v>Черный Сергей</v>
      </c>
      <c r="C30" s="1108">
        <v>154</v>
      </c>
      <c r="D30" s="1303" t="str">
        <f>L21</f>
        <v>Волкова Елена</v>
      </c>
      <c r="E30" s="1108">
        <v>126</v>
      </c>
      <c r="F30" s="1302" t="str">
        <f>B21</f>
        <v>Суровцев Александр</v>
      </c>
      <c r="G30" s="1108">
        <v>191</v>
      </c>
      <c r="H30" s="1303" t="str">
        <f>D21</f>
        <v>Сметанина Анна</v>
      </c>
      <c r="I30" s="1108">
        <v>150</v>
      </c>
      <c r="J30" s="1302" t="str">
        <f>F21</f>
        <v>Ситников Алексей</v>
      </c>
      <c r="K30" s="1108">
        <v>149</v>
      </c>
      <c r="L30" s="1302" t="str">
        <f>H21</f>
        <v>Сметанин Дмитрий</v>
      </c>
      <c r="M30" s="1109">
        <v>169</v>
      </c>
      <c r="N30" s="1161"/>
      <c r="O30" s="1134">
        <v>10</v>
      </c>
      <c r="P30" s="1345" t="s">
        <v>573</v>
      </c>
      <c r="Q30" s="1137" t="s">
        <v>74</v>
      </c>
      <c r="R30" s="1168">
        <v>173</v>
      </c>
      <c r="S30" s="1168">
        <v>166</v>
      </c>
      <c r="T30" s="1168">
        <v>169</v>
      </c>
      <c r="U30" s="1169">
        <v>167</v>
      </c>
      <c r="V30" s="1170">
        <f t="shared" si="15"/>
        <v>509</v>
      </c>
      <c r="W30" s="1168">
        <v>0</v>
      </c>
      <c r="X30" s="1171">
        <f t="shared" si="14"/>
        <v>509</v>
      </c>
      <c r="Y30" s="1167">
        <f t="shared" si="6"/>
        <v>169.66666666666666</v>
      </c>
      <c r="AA30" s="1172" t="s">
        <v>150</v>
      </c>
      <c r="AB30" s="1174" t="s">
        <v>567</v>
      </c>
      <c r="AC30" s="1213">
        <v>402</v>
      </c>
      <c r="AD30" s="1151"/>
    </row>
    <row r="31" spans="1:30" s="1160" customFormat="1" ht="20.100000000000001" customHeight="1" outlineLevel="1" thickBot="1" x14ac:dyDescent="0.25">
      <c r="A31" s="1705"/>
      <c r="B31" s="1317" t="str">
        <f>J22</f>
        <v>Чуруксаева Людмила</v>
      </c>
      <c r="C31" s="1111">
        <v>157</v>
      </c>
      <c r="D31" s="1318" t="str">
        <f>L22</f>
        <v>Эммерих Эдуард</v>
      </c>
      <c r="E31" s="1111">
        <v>157</v>
      </c>
      <c r="F31" s="1317" t="str">
        <f>B22</f>
        <v>Адаева Наталья</v>
      </c>
      <c r="G31" s="1111">
        <v>174</v>
      </c>
      <c r="H31" s="1317" t="str">
        <f>D22</f>
        <v>Дикушникова Ольга</v>
      </c>
      <c r="I31" s="1111">
        <v>176</v>
      </c>
      <c r="J31" s="1318" t="str">
        <f>F22</f>
        <v>Сейфулаев Владимир</v>
      </c>
      <c r="K31" s="1111">
        <v>167</v>
      </c>
      <c r="L31" s="1317" t="str">
        <f>H22</f>
        <v>Солонкова Екатерина</v>
      </c>
      <c r="M31" s="1112">
        <v>211</v>
      </c>
      <c r="N31" s="1161"/>
      <c r="O31" s="1134">
        <v>11</v>
      </c>
      <c r="P31" s="1326" t="s">
        <v>580</v>
      </c>
      <c r="Q31" s="1137" t="s">
        <v>78</v>
      </c>
      <c r="R31" s="1168">
        <v>150</v>
      </c>
      <c r="S31" s="1168">
        <v>116</v>
      </c>
      <c r="T31" s="1168">
        <v>211</v>
      </c>
      <c r="U31" s="1169">
        <v>145</v>
      </c>
      <c r="V31" s="1170">
        <f t="shared" si="15"/>
        <v>506</v>
      </c>
      <c r="W31" s="1168">
        <v>24</v>
      </c>
      <c r="X31" s="1171">
        <f t="shared" si="14"/>
        <v>530</v>
      </c>
      <c r="Y31" s="1167">
        <f t="shared" si="6"/>
        <v>176.66666666666666</v>
      </c>
      <c r="AA31" s="1172" t="s">
        <v>151</v>
      </c>
      <c r="AB31" s="1174" t="s">
        <v>575</v>
      </c>
      <c r="AC31" s="1213">
        <v>402</v>
      </c>
      <c r="AD31" s="1151"/>
    </row>
    <row r="32" spans="1:30" s="1160" customFormat="1" ht="20.100000000000001" customHeight="1" outlineLevel="1" x14ac:dyDescent="0.2">
      <c r="A32" s="1196"/>
      <c r="B32" s="1177"/>
      <c r="C32" s="1161"/>
      <c r="D32" s="1177"/>
      <c r="E32" s="1161"/>
      <c r="F32" s="1177"/>
      <c r="G32" s="1161"/>
      <c r="H32" s="1177"/>
      <c r="I32" s="1161"/>
      <c r="J32" s="1177"/>
      <c r="K32" s="1161"/>
      <c r="L32" s="1177"/>
      <c r="M32" s="1161"/>
      <c r="N32" s="1161"/>
      <c r="O32" s="1134">
        <v>12</v>
      </c>
      <c r="P32" s="1326" t="s">
        <v>14</v>
      </c>
      <c r="Q32" s="1138" t="s">
        <v>81</v>
      </c>
      <c r="R32" s="1168">
        <v>172</v>
      </c>
      <c r="S32" s="1168">
        <v>130</v>
      </c>
      <c r="T32" s="1168">
        <v>151</v>
      </c>
      <c r="U32" s="1169">
        <v>114</v>
      </c>
      <c r="V32" s="1170">
        <f t="shared" si="15"/>
        <v>453</v>
      </c>
      <c r="W32" s="1178">
        <v>24</v>
      </c>
      <c r="X32" s="1171">
        <f t="shared" si="14"/>
        <v>477</v>
      </c>
      <c r="Y32" s="1167">
        <f t="shared" si="6"/>
        <v>159</v>
      </c>
      <c r="AA32" s="1172" t="s">
        <v>152</v>
      </c>
      <c r="AB32" s="1173" t="s">
        <v>589</v>
      </c>
      <c r="AC32" s="1213">
        <v>373</v>
      </c>
      <c r="AD32" s="1151"/>
    </row>
    <row r="33" spans="1:30" s="1160" customFormat="1" ht="20.100000000000001" customHeight="1" outlineLevel="1" thickBot="1" x14ac:dyDescent="0.25">
      <c r="A33" s="1196"/>
      <c r="B33" s="1196"/>
      <c r="C33" s="1196"/>
      <c r="D33" s="1196"/>
      <c r="E33" s="1196"/>
      <c r="F33" s="1196"/>
      <c r="G33" s="1196"/>
      <c r="H33" s="1196"/>
      <c r="I33" s="1196"/>
      <c r="J33" s="1196"/>
      <c r="K33" s="1196"/>
      <c r="L33" s="1196"/>
      <c r="M33" s="1196"/>
      <c r="N33" s="1161"/>
      <c r="O33" s="1134">
        <v>13</v>
      </c>
      <c r="P33" s="1345" t="s">
        <v>41</v>
      </c>
      <c r="Q33" s="1138" t="s">
        <v>520</v>
      </c>
      <c r="R33" s="1168">
        <v>160</v>
      </c>
      <c r="S33" s="1168">
        <v>163</v>
      </c>
      <c r="T33" s="1168">
        <v>154</v>
      </c>
      <c r="U33" s="1169">
        <v>179</v>
      </c>
      <c r="V33" s="1170">
        <f t="shared" si="15"/>
        <v>502</v>
      </c>
      <c r="W33" s="1178">
        <v>0</v>
      </c>
      <c r="X33" s="1171">
        <f t="shared" si="14"/>
        <v>502</v>
      </c>
      <c r="Y33" s="1167">
        <f t="shared" si="6"/>
        <v>167.33333333333334</v>
      </c>
      <c r="AA33" s="1197" t="s">
        <v>155</v>
      </c>
      <c r="AB33" s="1245" t="s">
        <v>565</v>
      </c>
      <c r="AC33" s="1226">
        <v>339</v>
      </c>
      <c r="AD33" s="1151"/>
    </row>
    <row r="34" spans="1:30" s="1175" customFormat="1" ht="20.100000000000001" customHeight="1" outlineLevel="1" x14ac:dyDescent="0.2">
      <c r="A34" s="1706" t="s">
        <v>535</v>
      </c>
      <c r="B34" s="1707"/>
      <c r="C34" s="1707"/>
      <c r="D34" s="1707"/>
      <c r="E34" s="1707"/>
      <c r="F34" s="1707"/>
      <c r="G34" s="1707"/>
      <c r="H34" s="1707"/>
      <c r="I34" s="1707"/>
      <c r="J34" s="1707"/>
      <c r="K34" s="1707"/>
      <c r="L34" s="1707"/>
      <c r="M34" s="1708"/>
      <c r="N34" s="1161"/>
      <c r="O34" s="1134">
        <v>14</v>
      </c>
      <c r="P34" s="1326" t="s">
        <v>8</v>
      </c>
      <c r="Q34" s="1138" t="s">
        <v>521</v>
      </c>
      <c r="R34" s="1168">
        <v>182</v>
      </c>
      <c r="S34" s="1168">
        <v>117</v>
      </c>
      <c r="T34" s="1168">
        <v>157</v>
      </c>
      <c r="U34" s="1169">
        <v>139</v>
      </c>
      <c r="V34" s="1170">
        <f t="shared" si="15"/>
        <v>478</v>
      </c>
      <c r="W34" s="1178">
        <v>24</v>
      </c>
      <c r="X34" s="1171">
        <f t="shared" si="14"/>
        <v>502</v>
      </c>
      <c r="Y34" s="1167">
        <f t="shared" si="6"/>
        <v>167.33333333333334</v>
      </c>
      <c r="Z34" s="1160"/>
      <c r="AA34" s="1532"/>
      <c r="AB34" s="1533"/>
      <c r="AC34" s="1534"/>
    </row>
    <row r="35" spans="1:30" s="1160" customFormat="1" ht="20.100000000000001" customHeight="1" outlineLevel="1" thickBot="1" x14ac:dyDescent="0.25">
      <c r="A35" s="1702" t="s">
        <v>527</v>
      </c>
      <c r="B35" s="1548" t="s">
        <v>121</v>
      </c>
      <c r="C35" s="1548" t="s">
        <v>539</v>
      </c>
      <c r="D35" s="1548" t="s">
        <v>122</v>
      </c>
      <c r="E35" s="1548" t="s">
        <v>539</v>
      </c>
      <c r="F35" s="1548" t="s">
        <v>123</v>
      </c>
      <c r="G35" s="1548" t="s">
        <v>539</v>
      </c>
      <c r="H35" s="1548" t="s">
        <v>124</v>
      </c>
      <c r="I35" s="1548" t="s">
        <v>539</v>
      </c>
      <c r="J35" s="1548" t="s">
        <v>515</v>
      </c>
      <c r="K35" s="1548" t="s">
        <v>539</v>
      </c>
      <c r="L35" s="1548" t="s">
        <v>516</v>
      </c>
      <c r="M35" s="1549" t="s">
        <v>539</v>
      </c>
      <c r="N35" s="1175"/>
      <c r="O35" s="1134">
        <v>15</v>
      </c>
      <c r="P35" s="1531" t="s">
        <v>12</v>
      </c>
      <c r="Q35" s="1138" t="s">
        <v>522</v>
      </c>
      <c r="R35" s="1168">
        <v>185</v>
      </c>
      <c r="S35" s="1168">
        <v>170</v>
      </c>
      <c r="T35" s="1168">
        <v>167</v>
      </c>
      <c r="U35" s="1169">
        <v>0</v>
      </c>
      <c r="V35" s="1170">
        <f t="shared" si="15"/>
        <v>522</v>
      </c>
      <c r="W35" s="1178">
        <v>0</v>
      </c>
      <c r="X35" s="1171">
        <f t="shared" si="14"/>
        <v>522</v>
      </c>
      <c r="Y35" s="1167">
        <f t="shared" si="6"/>
        <v>174</v>
      </c>
      <c r="AA35" s="1532"/>
      <c r="AB35" s="1535"/>
      <c r="AC35" s="1534"/>
      <c r="AD35" s="1151"/>
    </row>
    <row r="36" spans="1:30" s="1175" customFormat="1" ht="20.100000000000001" customHeight="1" outlineLevel="1" x14ac:dyDescent="0.2">
      <c r="A36" s="1752"/>
      <c r="B36" s="1551" t="s">
        <v>51</v>
      </c>
      <c r="C36" s="1557">
        <v>152</v>
      </c>
      <c r="D36" s="1552" t="s">
        <v>575</v>
      </c>
      <c r="E36" s="1557">
        <v>123</v>
      </c>
      <c r="F36" s="1552" t="s">
        <v>11</v>
      </c>
      <c r="G36" s="1557">
        <v>174</v>
      </c>
      <c r="H36" s="1552" t="s">
        <v>194</v>
      </c>
      <c r="I36" s="1557">
        <v>132</v>
      </c>
      <c r="J36" s="1552" t="s">
        <v>25</v>
      </c>
      <c r="K36" s="1557">
        <v>128</v>
      </c>
      <c r="L36" s="1552" t="s">
        <v>573</v>
      </c>
      <c r="M36" s="1560">
        <v>167</v>
      </c>
      <c r="O36" s="1134">
        <v>16</v>
      </c>
      <c r="P36" s="1309" t="s">
        <v>585</v>
      </c>
      <c r="Q36" s="1138" t="s">
        <v>523</v>
      </c>
      <c r="R36" s="1168">
        <v>149</v>
      </c>
      <c r="S36" s="1168">
        <v>147</v>
      </c>
      <c r="T36" s="1168">
        <v>126</v>
      </c>
      <c r="U36" s="1169">
        <v>123</v>
      </c>
      <c r="V36" s="1170">
        <f t="shared" si="15"/>
        <v>422</v>
      </c>
      <c r="W36" s="1178">
        <v>24</v>
      </c>
      <c r="X36" s="1171">
        <f t="shared" si="14"/>
        <v>446</v>
      </c>
      <c r="Y36" s="1167">
        <f t="shared" si="6"/>
        <v>148.66666666666666</v>
      </c>
      <c r="AA36" s="1160"/>
      <c r="AB36" s="1160"/>
      <c r="AC36" s="1160"/>
    </row>
    <row r="37" spans="1:30" s="1160" customFormat="1" ht="20.100000000000001" customHeight="1" outlineLevel="1" x14ac:dyDescent="0.2">
      <c r="A37" s="1752"/>
      <c r="B37" s="1553" t="s">
        <v>572</v>
      </c>
      <c r="C37" s="1558">
        <v>169</v>
      </c>
      <c r="D37" s="1302" t="s">
        <v>134</v>
      </c>
      <c r="E37" s="1558">
        <v>137</v>
      </c>
      <c r="F37" s="1303" t="s">
        <v>44</v>
      </c>
      <c r="G37" s="1558">
        <v>169</v>
      </c>
      <c r="H37" s="1303" t="s">
        <v>582</v>
      </c>
      <c r="I37" s="1558">
        <v>150</v>
      </c>
      <c r="J37" s="1302" t="s">
        <v>567</v>
      </c>
      <c r="K37" s="1558">
        <v>121</v>
      </c>
      <c r="L37" s="1303" t="s">
        <v>580</v>
      </c>
      <c r="M37" s="1561">
        <v>145</v>
      </c>
      <c r="N37" s="1202"/>
      <c r="O37" s="1134">
        <v>17</v>
      </c>
      <c r="P37" s="1315" t="s">
        <v>39</v>
      </c>
      <c r="Q37" s="1138" t="s">
        <v>524</v>
      </c>
      <c r="R37" s="1168">
        <v>181</v>
      </c>
      <c r="S37" s="1168">
        <v>171</v>
      </c>
      <c r="T37" s="1168">
        <v>157</v>
      </c>
      <c r="U37" s="1169">
        <v>0</v>
      </c>
      <c r="V37" s="1170">
        <f t="shared" si="15"/>
        <v>509</v>
      </c>
      <c r="W37" s="1178">
        <v>0</v>
      </c>
      <c r="X37" s="1171">
        <f t="shared" si="14"/>
        <v>509</v>
      </c>
      <c r="Y37" s="1167">
        <f t="shared" si="6"/>
        <v>169.66666666666666</v>
      </c>
    </row>
    <row r="38" spans="1:30" s="1160" customFormat="1" ht="20.100000000000001" customHeight="1" outlineLevel="1" thickBot="1" x14ac:dyDescent="0.25">
      <c r="A38" s="1752"/>
      <c r="B38" s="1554" t="s">
        <v>14</v>
      </c>
      <c r="C38" s="1559">
        <v>114</v>
      </c>
      <c r="D38" s="1317" t="s">
        <v>8</v>
      </c>
      <c r="E38" s="1559">
        <v>139</v>
      </c>
      <c r="F38" s="1318" t="s">
        <v>41</v>
      </c>
      <c r="G38" s="1559">
        <v>179</v>
      </c>
      <c r="H38" s="1317" t="s">
        <v>585</v>
      </c>
      <c r="I38" s="1559">
        <v>123</v>
      </c>
      <c r="J38" s="1318" t="s">
        <v>652</v>
      </c>
      <c r="K38" s="1555"/>
      <c r="L38" s="1318" t="s">
        <v>652</v>
      </c>
      <c r="M38" s="1556"/>
      <c r="N38" s="1175"/>
      <c r="O38" s="1135">
        <v>18</v>
      </c>
      <c r="P38" s="1333" t="s">
        <v>46</v>
      </c>
      <c r="Q38" s="1139" t="s">
        <v>525</v>
      </c>
      <c r="R38" s="1181">
        <v>191</v>
      </c>
      <c r="S38" s="1181">
        <v>149</v>
      </c>
      <c r="T38" s="1181">
        <v>187</v>
      </c>
      <c r="U38" s="1182">
        <v>0</v>
      </c>
      <c r="V38" s="1183">
        <f t="shared" si="15"/>
        <v>527</v>
      </c>
      <c r="W38" s="1181">
        <v>24</v>
      </c>
      <c r="X38" s="1184">
        <f t="shared" si="14"/>
        <v>551</v>
      </c>
      <c r="Y38" s="1185">
        <f t="shared" si="6"/>
        <v>183.66666666666666</v>
      </c>
    </row>
    <row r="39" spans="1:30" s="1160" customFormat="1" ht="20.100000000000001" customHeight="1" outlineLevel="1" x14ac:dyDescent="0.2">
      <c r="A39" s="1176"/>
      <c r="B39" s="1202"/>
      <c r="C39" s="1161"/>
      <c r="D39" s="1202"/>
      <c r="E39" s="1161"/>
      <c r="F39" s="1204"/>
      <c r="G39" s="1161"/>
      <c r="H39" s="1204"/>
      <c r="I39" s="1161"/>
      <c r="J39" s="1204"/>
      <c r="K39" s="1161"/>
      <c r="L39" s="1204"/>
      <c r="M39" s="1161"/>
      <c r="O39" s="1161"/>
      <c r="P39" s="1161"/>
      <c r="Q39" s="1161"/>
      <c r="R39" s="1161"/>
      <c r="S39" s="1161"/>
      <c r="T39" s="1161"/>
      <c r="U39" s="1161"/>
      <c r="V39" s="1161"/>
      <c r="W39" s="1161"/>
      <c r="X39" s="1161"/>
      <c r="Y39" s="1161"/>
    </row>
    <row r="40" spans="1:30" s="1160" customFormat="1" ht="20.100000000000001" customHeight="1" outlineLevel="1" x14ac:dyDescent="0.2">
      <c r="A40" s="1179"/>
      <c r="O40" s="1161"/>
      <c r="P40" s="1161"/>
      <c r="Q40" s="1161"/>
      <c r="R40" s="1161"/>
      <c r="S40" s="1161"/>
      <c r="T40" s="1161"/>
      <c r="U40" s="1161"/>
      <c r="V40" s="1161"/>
      <c r="W40" s="1161"/>
      <c r="X40" s="1161"/>
      <c r="Y40" s="1161"/>
    </row>
    <row r="41" spans="1:30" s="1160" customFormat="1" ht="20.100000000000001" customHeight="1" outlineLevel="1" x14ac:dyDescent="0.2">
      <c r="O41" s="1161"/>
      <c r="P41" s="1161"/>
      <c r="Q41" s="1161"/>
      <c r="R41" s="1161"/>
      <c r="S41" s="1161"/>
      <c r="T41" s="1161"/>
      <c r="U41" s="1161"/>
      <c r="V41" s="1161"/>
      <c r="W41" s="1161"/>
      <c r="X41" s="1161"/>
      <c r="Y41" s="1161"/>
      <c r="AA41" s="1175"/>
      <c r="AB41" s="1175"/>
      <c r="AC41" s="1175"/>
    </row>
    <row r="42" spans="1:30" s="1175" customFormat="1" ht="20.100000000000001" customHeight="1" outlineLevel="1" x14ac:dyDescent="0.2">
      <c r="A42" s="1206" t="s">
        <v>90</v>
      </c>
      <c r="B42" s="1151"/>
      <c r="C42" s="1151"/>
      <c r="D42" s="1151"/>
      <c r="E42" s="1151"/>
      <c r="F42" s="1151"/>
      <c r="G42" s="1151"/>
      <c r="H42" s="1151"/>
      <c r="I42" s="1151"/>
      <c r="J42" s="1151"/>
      <c r="K42" s="1151"/>
      <c r="L42" s="1151"/>
      <c r="M42" s="1151"/>
      <c r="N42" s="1160"/>
      <c r="O42" s="1161"/>
      <c r="P42" s="1161"/>
      <c r="Q42" s="1161"/>
      <c r="R42" s="1161"/>
      <c r="S42" s="1161"/>
      <c r="T42" s="1161"/>
      <c r="U42" s="1161"/>
      <c r="V42" s="1161"/>
      <c r="W42" s="1161"/>
      <c r="X42" s="1161"/>
      <c r="Y42" s="1161"/>
    </row>
    <row r="43" spans="1:30" s="1175" customFormat="1" ht="20.100000000000001" customHeight="1" outlineLevel="1" thickBot="1" x14ac:dyDescent="0.25">
      <c r="A43" s="1151"/>
      <c r="B43" s="1151"/>
      <c r="C43" s="1151"/>
      <c r="D43" s="1151"/>
      <c r="E43" s="1151"/>
      <c r="F43" s="1151"/>
      <c r="G43" s="1151"/>
      <c r="H43" s="1151"/>
      <c r="I43" s="1151"/>
      <c r="J43" s="1151"/>
      <c r="K43" s="1151"/>
      <c r="L43" s="1151"/>
      <c r="M43" s="1151"/>
      <c r="N43" s="1160"/>
      <c r="O43" s="1161"/>
      <c r="P43" s="1161"/>
      <c r="Q43" s="1161"/>
      <c r="R43" s="1161"/>
      <c r="S43" s="1161"/>
      <c r="T43" s="1161"/>
      <c r="U43" s="1161"/>
      <c r="V43" s="1161"/>
      <c r="W43" s="1161"/>
      <c r="X43" s="1161"/>
      <c r="Y43" s="1161"/>
      <c r="AB43" s="1567"/>
      <c r="AC43" s="1567"/>
    </row>
    <row r="44" spans="1:30" s="1175" customFormat="1" ht="20.100000000000001" customHeight="1" outlineLevel="1" thickBot="1" x14ac:dyDescent="0.25">
      <c r="A44" s="1706" t="s">
        <v>538</v>
      </c>
      <c r="B44" s="1707"/>
      <c r="C44" s="1707"/>
      <c r="D44" s="1707"/>
      <c r="E44" s="1707"/>
      <c r="F44" s="1707"/>
      <c r="G44" s="1707"/>
      <c r="H44" s="1707"/>
      <c r="I44" s="1707"/>
      <c r="J44" s="1707"/>
      <c r="K44" s="1707"/>
      <c r="L44" s="1707"/>
      <c r="M44" s="1708"/>
      <c r="N44" s="1160"/>
      <c r="O44" s="1718" t="s">
        <v>529</v>
      </c>
      <c r="P44" s="1719"/>
      <c r="Q44" s="1719"/>
      <c r="R44" s="1719"/>
      <c r="S44" s="1719"/>
      <c r="T44" s="1719"/>
      <c r="U44" s="1719"/>
      <c r="V44" s="1719"/>
      <c r="W44" s="1719"/>
      <c r="X44" s="1719"/>
      <c r="Y44" s="1720"/>
      <c r="AA44" s="1721" t="s">
        <v>5</v>
      </c>
      <c r="AB44" s="1714" t="s">
        <v>472</v>
      </c>
      <c r="AC44" s="1712" t="s">
        <v>513</v>
      </c>
    </row>
    <row r="45" spans="1:30" s="1175" customFormat="1" ht="20.100000000000001" customHeight="1" outlineLevel="1" thickBot="1" x14ac:dyDescent="0.25">
      <c r="A45" s="1741" t="s">
        <v>514</v>
      </c>
      <c r="B45" s="1128" t="s">
        <v>121</v>
      </c>
      <c r="C45" s="1128" t="s">
        <v>539</v>
      </c>
      <c r="D45" s="1128" t="s">
        <v>122</v>
      </c>
      <c r="E45" s="1128" t="s">
        <v>539</v>
      </c>
      <c r="F45" s="1128" t="s">
        <v>123</v>
      </c>
      <c r="G45" s="1128" t="s">
        <v>539</v>
      </c>
      <c r="H45" s="1128" t="s">
        <v>124</v>
      </c>
      <c r="I45" s="1128" t="s">
        <v>539</v>
      </c>
      <c r="J45" s="1128" t="s">
        <v>515</v>
      </c>
      <c r="K45" s="1128" t="s">
        <v>539</v>
      </c>
      <c r="L45" s="1128" t="s">
        <v>516</v>
      </c>
      <c r="M45" s="1131" t="s">
        <v>539</v>
      </c>
      <c r="N45" s="1160"/>
      <c r="O45" s="1114" t="s">
        <v>511</v>
      </c>
      <c r="P45" s="1115" t="s">
        <v>472</v>
      </c>
      <c r="Q45" s="1116" t="s">
        <v>132</v>
      </c>
      <c r="R45" s="1117" t="s">
        <v>1</v>
      </c>
      <c r="S45" s="1117" t="s">
        <v>2</v>
      </c>
      <c r="T45" s="1117" t="s">
        <v>3</v>
      </c>
      <c r="U45" s="1118" t="s">
        <v>94</v>
      </c>
      <c r="V45" s="1119" t="s">
        <v>517</v>
      </c>
      <c r="W45" s="1117" t="s">
        <v>536</v>
      </c>
      <c r="X45" s="1117" t="s">
        <v>537</v>
      </c>
      <c r="Y45" s="1120" t="s">
        <v>0</v>
      </c>
      <c r="AA45" s="1757"/>
      <c r="AB45" s="1739"/>
      <c r="AC45" s="1758"/>
    </row>
    <row r="46" spans="1:30" s="1175" customFormat="1" ht="20.100000000000001" customHeight="1" outlineLevel="1" x14ac:dyDescent="0.2">
      <c r="A46" s="1741"/>
      <c r="B46" s="1302" t="s">
        <v>134</v>
      </c>
      <c r="C46" s="1208">
        <v>155</v>
      </c>
      <c r="D46" s="1302" t="s">
        <v>39</v>
      </c>
      <c r="E46" s="1208">
        <v>155</v>
      </c>
      <c r="F46" s="1303" t="s">
        <v>14</v>
      </c>
      <c r="G46" s="1208">
        <v>135</v>
      </c>
      <c r="H46" s="1302" t="s">
        <v>194</v>
      </c>
      <c r="I46" s="1208">
        <v>194</v>
      </c>
      <c r="J46" s="1303" t="s">
        <v>46</v>
      </c>
      <c r="K46" s="1208">
        <v>149</v>
      </c>
      <c r="L46" s="1302" t="s">
        <v>41</v>
      </c>
      <c r="M46" s="1209">
        <v>180</v>
      </c>
      <c r="N46" s="1151"/>
      <c r="O46" s="1140">
        <v>1</v>
      </c>
      <c r="P46" s="1566" t="s">
        <v>134</v>
      </c>
      <c r="Q46" s="1144" t="s">
        <v>70</v>
      </c>
      <c r="R46" s="1165">
        <f>C46</f>
        <v>155</v>
      </c>
      <c r="S46" s="1165">
        <f>E53</f>
        <v>151</v>
      </c>
      <c r="T46" s="1165">
        <f>G57</f>
        <v>124</v>
      </c>
      <c r="U46" s="1210">
        <v>0</v>
      </c>
      <c r="V46" s="1164">
        <f>SUM(R46:U46)-MIN(R46:U46)</f>
        <v>430</v>
      </c>
      <c r="W46" s="1165">
        <v>0</v>
      </c>
      <c r="X46" s="1166">
        <f>SUM(V46:W46)</f>
        <v>430</v>
      </c>
      <c r="Y46" s="1211">
        <f>X46/3</f>
        <v>143.33333333333334</v>
      </c>
      <c r="AA46" s="1568">
        <v>1</v>
      </c>
      <c r="AB46" s="1544" t="s">
        <v>34</v>
      </c>
      <c r="AC46" s="1575">
        <v>646</v>
      </c>
    </row>
    <row r="47" spans="1:30" s="1175" customFormat="1" ht="20.100000000000001" customHeight="1" outlineLevel="1" x14ac:dyDescent="0.2">
      <c r="A47" s="1741"/>
      <c r="B47" s="1303" t="s">
        <v>10</v>
      </c>
      <c r="C47" s="1208">
        <v>168</v>
      </c>
      <c r="D47" s="1303" t="s">
        <v>69</v>
      </c>
      <c r="E47" s="1208">
        <v>142</v>
      </c>
      <c r="F47" s="1303" t="s">
        <v>44</v>
      </c>
      <c r="G47" s="1208">
        <v>141</v>
      </c>
      <c r="H47" s="1302" t="s">
        <v>568</v>
      </c>
      <c r="I47" s="1208">
        <v>138</v>
      </c>
      <c r="J47" s="1302" t="s">
        <v>573</v>
      </c>
      <c r="K47" s="1208">
        <v>154</v>
      </c>
      <c r="L47" s="1302" t="s">
        <v>34</v>
      </c>
      <c r="M47" s="1209">
        <v>245</v>
      </c>
      <c r="N47" s="1151"/>
      <c r="O47" s="1134">
        <v>2</v>
      </c>
      <c r="P47" s="1326" t="s">
        <v>10</v>
      </c>
      <c r="Q47" s="1137" t="s">
        <v>75</v>
      </c>
      <c r="R47" s="1168">
        <f>C47</f>
        <v>168</v>
      </c>
      <c r="S47" s="1168">
        <f>E51</f>
        <v>185</v>
      </c>
      <c r="T47" s="1168">
        <f>G58</f>
        <v>193</v>
      </c>
      <c r="U47" s="1169">
        <v>0</v>
      </c>
      <c r="V47" s="1164">
        <f t="shared" ref="V47:V63" si="16">SUM(R47:U47)-MIN(R47:U47)</f>
        <v>546</v>
      </c>
      <c r="W47" s="1168">
        <v>24</v>
      </c>
      <c r="X47" s="1214">
        <f t="shared" ref="X47:X63" si="17">SUM(V47:W47)</f>
        <v>570</v>
      </c>
      <c r="Y47" s="1211">
        <f t="shared" ref="Y47:Y63" si="18">X47/3</f>
        <v>190</v>
      </c>
      <c r="AA47" s="1569">
        <v>2</v>
      </c>
      <c r="AB47" s="1454" t="s">
        <v>11</v>
      </c>
      <c r="AC47" s="1576">
        <v>570</v>
      </c>
    </row>
    <row r="48" spans="1:30" s="1175" customFormat="1" ht="20.100000000000001" customHeight="1" outlineLevel="1" x14ac:dyDescent="0.2">
      <c r="A48" s="1741"/>
      <c r="B48" s="1303" t="s">
        <v>580</v>
      </c>
      <c r="C48" s="1208">
        <v>156</v>
      </c>
      <c r="D48" s="1302" t="s">
        <v>12</v>
      </c>
      <c r="E48" s="1208">
        <v>162</v>
      </c>
      <c r="F48" s="1302" t="s">
        <v>11</v>
      </c>
      <c r="G48" s="1208">
        <v>172</v>
      </c>
      <c r="H48" s="1302" t="s">
        <v>566</v>
      </c>
      <c r="I48" s="1208">
        <v>156</v>
      </c>
      <c r="J48" s="1302" t="s">
        <v>572</v>
      </c>
      <c r="K48" s="1208">
        <v>138</v>
      </c>
      <c r="L48" s="1303" t="s">
        <v>8</v>
      </c>
      <c r="M48" s="1209">
        <v>156</v>
      </c>
      <c r="N48" s="1157"/>
      <c r="O48" s="1134">
        <v>3</v>
      </c>
      <c r="P48" s="1309" t="s">
        <v>580</v>
      </c>
      <c r="Q48" s="1137" t="s">
        <v>79</v>
      </c>
      <c r="R48" s="1168">
        <f>C48</f>
        <v>156</v>
      </c>
      <c r="S48" s="1168">
        <f>E52</f>
        <v>145</v>
      </c>
      <c r="T48" s="1168">
        <f>G56</f>
        <v>131</v>
      </c>
      <c r="U48" s="1169">
        <v>142</v>
      </c>
      <c r="V48" s="1164">
        <f t="shared" si="16"/>
        <v>443</v>
      </c>
      <c r="W48" s="1168">
        <v>24</v>
      </c>
      <c r="X48" s="1214">
        <f t="shared" si="17"/>
        <v>467</v>
      </c>
      <c r="Y48" s="1211">
        <f t="shared" si="18"/>
        <v>155.66666666666666</v>
      </c>
      <c r="AA48" s="1569">
        <v>3</v>
      </c>
      <c r="AB48" s="1466" t="s">
        <v>10</v>
      </c>
      <c r="AC48" s="1576">
        <v>570</v>
      </c>
    </row>
    <row r="49" spans="1:30" s="1175" customFormat="1" ht="20.100000000000001" customHeight="1" outlineLevel="1" x14ac:dyDescent="0.2">
      <c r="A49" s="1215"/>
      <c r="B49" s="1409"/>
      <c r="C49" s="1409"/>
      <c r="D49" s="1409"/>
      <c r="E49" s="1409"/>
      <c r="F49" s="1409"/>
      <c r="G49" s="1409"/>
      <c r="H49" s="1409"/>
      <c r="I49" s="1409"/>
      <c r="J49" s="1409"/>
      <c r="K49" s="1409"/>
      <c r="L49" s="1409"/>
      <c r="M49" s="1216"/>
      <c r="N49" s="1159"/>
      <c r="O49" s="1134">
        <v>4</v>
      </c>
      <c r="P49" s="1313" t="s">
        <v>39</v>
      </c>
      <c r="Q49" s="1137" t="s">
        <v>72</v>
      </c>
      <c r="R49" s="1168">
        <f>E46</f>
        <v>155</v>
      </c>
      <c r="S49" s="1168">
        <f>G53</f>
        <v>146</v>
      </c>
      <c r="T49" s="1168">
        <f>I57</f>
        <v>162</v>
      </c>
      <c r="U49" s="1169">
        <v>178</v>
      </c>
      <c r="V49" s="1164">
        <f t="shared" si="16"/>
        <v>495</v>
      </c>
      <c r="W49" s="1168">
        <v>0</v>
      </c>
      <c r="X49" s="1214">
        <f t="shared" si="17"/>
        <v>495</v>
      </c>
      <c r="Y49" s="1211">
        <f t="shared" si="18"/>
        <v>165</v>
      </c>
      <c r="AA49" s="1569">
        <v>4</v>
      </c>
      <c r="AB49" s="1466" t="s">
        <v>44</v>
      </c>
      <c r="AC49" s="1576">
        <v>524</v>
      </c>
    </row>
    <row r="50" spans="1:30" s="1175" customFormat="1" ht="20.100000000000001" customHeight="1" outlineLevel="1" x14ac:dyDescent="0.2">
      <c r="A50" s="1741" t="s">
        <v>518</v>
      </c>
      <c r="B50" s="1128" t="s">
        <v>121</v>
      </c>
      <c r="C50" s="1128" t="s">
        <v>539</v>
      </c>
      <c r="D50" s="1128" t="s">
        <v>122</v>
      </c>
      <c r="E50" s="1128" t="s">
        <v>539</v>
      </c>
      <c r="F50" s="1128" t="s">
        <v>123</v>
      </c>
      <c r="G50" s="1128" t="s">
        <v>539</v>
      </c>
      <c r="H50" s="1128" t="s">
        <v>124</v>
      </c>
      <c r="I50" s="1128" t="s">
        <v>539</v>
      </c>
      <c r="J50" s="1128" t="s">
        <v>515</v>
      </c>
      <c r="K50" s="1128" t="s">
        <v>539</v>
      </c>
      <c r="L50" s="1128" t="s">
        <v>516</v>
      </c>
      <c r="M50" s="1131" t="s">
        <v>539</v>
      </c>
      <c r="N50" s="1161"/>
      <c r="O50" s="1134">
        <v>5</v>
      </c>
      <c r="P50" s="1319" t="s">
        <v>69</v>
      </c>
      <c r="Q50" s="1137" t="s">
        <v>76</v>
      </c>
      <c r="R50" s="1168">
        <f>E47</f>
        <v>142</v>
      </c>
      <c r="S50" s="1168">
        <f>G51</f>
        <v>130</v>
      </c>
      <c r="T50" s="1168">
        <f>I58</f>
        <v>176</v>
      </c>
      <c r="U50" s="1169">
        <v>150</v>
      </c>
      <c r="V50" s="1164">
        <f t="shared" si="16"/>
        <v>468</v>
      </c>
      <c r="W50" s="1168">
        <v>24</v>
      </c>
      <c r="X50" s="1214">
        <f t="shared" si="17"/>
        <v>492</v>
      </c>
      <c r="Y50" s="1211">
        <f t="shared" si="18"/>
        <v>164</v>
      </c>
      <c r="AA50" s="1569">
        <v>5</v>
      </c>
      <c r="AB50" s="1454" t="s">
        <v>194</v>
      </c>
      <c r="AC50" s="1576">
        <v>519</v>
      </c>
    </row>
    <row r="51" spans="1:30" s="1175" customFormat="1" ht="20.100000000000001" customHeight="1" outlineLevel="1" x14ac:dyDescent="0.2">
      <c r="A51" s="1741"/>
      <c r="B51" s="1302" t="s">
        <v>34</v>
      </c>
      <c r="C51" s="1108">
        <v>178</v>
      </c>
      <c r="D51" s="1303" t="s">
        <v>10</v>
      </c>
      <c r="E51" s="1108">
        <v>185</v>
      </c>
      <c r="F51" s="1303" t="s">
        <v>69</v>
      </c>
      <c r="G51" s="1108">
        <v>130</v>
      </c>
      <c r="H51" s="1303" t="s">
        <v>44</v>
      </c>
      <c r="I51" s="1108">
        <v>159</v>
      </c>
      <c r="J51" s="1302" t="s">
        <v>568</v>
      </c>
      <c r="K51" s="1108">
        <v>180</v>
      </c>
      <c r="L51" s="1302" t="s">
        <v>573</v>
      </c>
      <c r="M51" s="1109">
        <v>158</v>
      </c>
      <c r="N51" s="1161"/>
      <c r="O51" s="1134">
        <v>6</v>
      </c>
      <c r="P51" s="1313" t="s">
        <v>12</v>
      </c>
      <c r="Q51" s="1137" t="s">
        <v>80</v>
      </c>
      <c r="R51" s="1168">
        <f>E48</f>
        <v>162</v>
      </c>
      <c r="S51" s="1168">
        <f>G52</f>
        <v>165</v>
      </c>
      <c r="T51" s="1168">
        <f>I56</f>
        <v>155</v>
      </c>
      <c r="U51" s="1169">
        <v>153</v>
      </c>
      <c r="V51" s="1164">
        <f t="shared" si="16"/>
        <v>482</v>
      </c>
      <c r="W51" s="1168">
        <v>0</v>
      </c>
      <c r="X51" s="1214">
        <f t="shared" si="17"/>
        <v>482</v>
      </c>
      <c r="Y51" s="1211">
        <f t="shared" si="18"/>
        <v>160.66666666666666</v>
      </c>
      <c r="AA51" s="1569">
        <v>6</v>
      </c>
      <c r="AB51" s="1454" t="s">
        <v>41</v>
      </c>
      <c r="AC51" s="1576">
        <v>519</v>
      </c>
    </row>
    <row r="52" spans="1:30" s="1160" customFormat="1" ht="20.100000000000001" customHeight="1" x14ac:dyDescent="0.2">
      <c r="A52" s="1741"/>
      <c r="B52" s="1303" t="s">
        <v>8</v>
      </c>
      <c r="C52" s="1108">
        <v>156</v>
      </c>
      <c r="D52" s="1303" t="s">
        <v>580</v>
      </c>
      <c r="E52" s="1108">
        <v>145</v>
      </c>
      <c r="F52" s="1302" t="s">
        <v>12</v>
      </c>
      <c r="G52" s="1108">
        <v>165</v>
      </c>
      <c r="H52" s="1302" t="s">
        <v>11</v>
      </c>
      <c r="I52" s="1108">
        <v>181</v>
      </c>
      <c r="J52" s="1302" t="s">
        <v>566</v>
      </c>
      <c r="K52" s="1108">
        <v>166</v>
      </c>
      <c r="L52" s="1302" t="s">
        <v>572</v>
      </c>
      <c r="M52" s="1109">
        <v>126</v>
      </c>
      <c r="N52" s="1161"/>
      <c r="O52" s="1134">
        <v>7</v>
      </c>
      <c r="P52" s="1326" t="s">
        <v>14</v>
      </c>
      <c r="Q52" s="1137" t="s">
        <v>73</v>
      </c>
      <c r="R52" s="1168">
        <f>G46</f>
        <v>135</v>
      </c>
      <c r="S52" s="1168">
        <f>I53</f>
        <v>167</v>
      </c>
      <c r="T52" s="1168">
        <f>K57</f>
        <v>157</v>
      </c>
      <c r="U52" s="1169">
        <v>162</v>
      </c>
      <c r="V52" s="1164">
        <f t="shared" si="16"/>
        <v>486</v>
      </c>
      <c r="W52" s="1168">
        <v>24</v>
      </c>
      <c r="X52" s="1214">
        <f t="shared" si="17"/>
        <v>510</v>
      </c>
      <c r="Y52" s="1211">
        <f t="shared" si="18"/>
        <v>170</v>
      </c>
      <c r="AA52" s="1569">
        <v>7</v>
      </c>
      <c r="AB52" s="1466" t="s">
        <v>8</v>
      </c>
      <c r="AC52" s="1576">
        <v>513</v>
      </c>
    </row>
    <row r="53" spans="1:30" s="1151" customFormat="1" ht="20.100000000000001" customHeight="1" x14ac:dyDescent="0.2">
      <c r="A53" s="1741"/>
      <c r="B53" s="1302" t="s">
        <v>41</v>
      </c>
      <c r="C53" s="1108">
        <v>167</v>
      </c>
      <c r="D53" s="1302" t="s">
        <v>134</v>
      </c>
      <c r="E53" s="1108">
        <v>151</v>
      </c>
      <c r="F53" s="1302" t="s">
        <v>39</v>
      </c>
      <c r="G53" s="1108">
        <v>146</v>
      </c>
      <c r="H53" s="1303" t="s">
        <v>14</v>
      </c>
      <c r="I53" s="1108">
        <v>167</v>
      </c>
      <c r="J53" s="1302" t="s">
        <v>194</v>
      </c>
      <c r="K53" s="1108">
        <v>169</v>
      </c>
      <c r="L53" s="1303" t="s">
        <v>46</v>
      </c>
      <c r="M53" s="1109">
        <v>157</v>
      </c>
      <c r="N53" s="1160"/>
      <c r="O53" s="1134">
        <v>8</v>
      </c>
      <c r="P53" s="1326" t="s">
        <v>44</v>
      </c>
      <c r="Q53" s="1137" t="s">
        <v>77</v>
      </c>
      <c r="R53" s="1168">
        <f>G47</f>
        <v>141</v>
      </c>
      <c r="S53" s="1168">
        <f>I51</f>
        <v>159</v>
      </c>
      <c r="T53" s="1168">
        <f>K58</f>
        <v>169</v>
      </c>
      <c r="U53" s="1169">
        <v>172</v>
      </c>
      <c r="V53" s="1164">
        <f t="shared" si="16"/>
        <v>500</v>
      </c>
      <c r="W53" s="1168">
        <v>24</v>
      </c>
      <c r="X53" s="1214">
        <f t="shared" si="17"/>
        <v>524</v>
      </c>
      <c r="Y53" s="1211">
        <f t="shared" si="18"/>
        <v>174.66666666666666</v>
      </c>
      <c r="AA53" s="1569">
        <v>8</v>
      </c>
      <c r="AB53" s="1466" t="s">
        <v>14</v>
      </c>
      <c r="AC53" s="1576">
        <v>510</v>
      </c>
    </row>
    <row r="54" spans="1:30" s="1151" customFormat="1" ht="20.100000000000001" customHeight="1" x14ac:dyDescent="0.2">
      <c r="A54" s="1217"/>
      <c r="B54" s="1565"/>
      <c r="C54" s="1565"/>
      <c r="D54" s="1565"/>
      <c r="E54" s="1565"/>
      <c r="F54" s="1565"/>
      <c r="G54" s="1565"/>
      <c r="H54" s="1565"/>
      <c r="I54" s="1565"/>
      <c r="J54" s="1565"/>
      <c r="K54" s="1565"/>
      <c r="L54" s="1565"/>
      <c r="M54" s="1218"/>
      <c r="N54" s="1160"/>
      <c r="O54" s="1134">
        <v>9</v>
      </c>
      <c r="P54" s="1345" t="s">
        <v>11</v>
      </c>
      <c r="Q54" s="1137" t="s">
        <v>71</v>
      </c>
      <c r="R54" s="1168">
        <f>G48</f>
        <v>172</v>
      </c>
      <c r="S54" s="1168">
        <f>I52</f>
        <v>181</v>
      </c>
      <c r="T54" s="1168">
        <f>K56</f>
        <v>147</v>
      </c>
      <c r="U54" s="1169">
        <v>217</v>
      </c>
      <c r="V54" s="1164">
        <f t="shared" si="16"/>
        <v>570</v>
      </c>
      <c r="W54" s="1168">
        <v>0</v>
      </c>
      <c r="X54" s="1214">
        <f t="shared" si="17"/>
        <v>570</v>
      </c>
      <c r="Y54" s="1211">
        <f t="shared" si="18"/>
        <v>190</v>
      </c>
      <c r="Z54" s="1153"/>
      <c r="AA54" s="1569">
        <v>9</v>
      </c>
      <c r="AB54" s="1454" t="s">
        <v>573</v>
      </c>
      <c r="AC54" s="1576">
        <v>502</v>
      </c>
    </row>
    <row r="55" spans="1:30" s="1207" customFormat="1" ht="20.100000000000001" customHeight="1" outlineLevel="1" x14ac:dyDescent="0.2">
      <c r="A55" s="1741" t="s">
        <v>519</v>
      </c>
      <c r="B55" s="1128" t="s">
        <v>121</v>
      </c>
      <c r="C55" s="1128" t="s">
        <v>539</v>
      </c>
      <c r="D55" s="1128" t="s">
        <v>122</v>
      </c>
      <c r="E55" s="1128" t="s">
        <v>539</v>
      </c>
      <c r="F55" s="1128" t="s">
        <v>123</v>
      </c>
      <c r="G55" s="1128" t="s">
        <v>539</v>
      </c>
      <c r="H55" s="1128" t="s">
        <v>124</v>
      </c>
      <c r="I55" s="1128" t="s">
        <v>539</v>
      </c>
      <c r="J55" s="1128" t="s">
        <v>515</v>
      </c>
      <c r="K55" s="1128" t="s">
        <v>539</v>
      </c>
      <c r="L55" s="1128" t="s">
        <v>516</v>
      </c>
      <c r="M55" s="1131" t="s">
        <v>539</v>
      </c>
      <c r="N55" s="1159"/>
      <c r="O55" s="1134">
        <v>10</v>
      </c>
      <c r="P55" s="1315" t="s">
        <v>194</v>
      </c>
      <c r="Q55" s="1137" t="s">
        <v>74</v>
      </c>
      <c r="R55" s="1168">
        <f>I46</f>
        <v>194</v>
      </c>
      <c r="S55" s="1168">
        <f>K53</f>
        <v>169</v>
      </c>
      <c r="T55" s="1168">
        <f>M57</f>
        <v>147</v>
      </c>
      <c r="U55" s="1169">
        <v>156</v>
      </c>
      <c r="V55" s="1164">
        <f t="shared" si="16"/>
        <v>519</v>
      </c>
      <c r="W55" s="1168">
        <v>0</v>
      </c>
      <c r="X55" s="1214">
        <f t="shared" si="17"/>
        <v>519</v>
      </c>
      <c r="Y55" s="1211">
        <f t="shared" si="18"/>
        <v>173</v>
      </c>
      <c r="Z55" s="1158"/>
      <c r="AA55" s="1569">
        <v>10</v>
      </c>
      <c r="AB55" s="1454" t="s">
        <v>39</v>
      </c>
      <c r="AC55" s="1576">
        <v>495</v>
      </c>
    </row>
    <row r="56" spans="1:30" s="1160" customFormat="1" ht="20.100000000000001" customHeight="1" outlineLevel="1" x14ac:dyDescent="0.2">
      <c r="A56" s="1741"/>
      <c r="B56" s="1302" t="s">
        <v>572</v>
      </c>
      <c r="C56" s="1108">
        <v>129</v>
      </c>
      <c r="D56" s="1303" t="s">
        <v>8</v>
      </c>
      <c r="E56" s="1108">
        <v>177</v>
      </c>
      <c r="F56" s="1303" t="s">
        <v>580</v>
      </c>
      <c r="G56" s="1108">
        <v>131</v>
      </c>
      <c r="H56" s="1302" t="s">
        <v>12</v>
      </c>
      <c r="I56" s="1108">
        <v>155</v>
      </c>
      <c r="J56" s="1302" t="s">
        <v>11</v>
      </c>
      <c r="K56" s="1108">
        <v>147</v>
      </c>
      <c r="L56" s="1302" t="s">
        <v>566</v>
      </c>
      <c r="M56" s="1109">
        <v>172</v>
      </c>
      <c r="N56" s="1161"/>
      <c r="O56" s="1134">
        <v>11</v>
      </c>
      <c r="P56" s="1315" t="s">
        <v>568</v>
      </c>
      <c r="Q56" s="1137" t="s">
        <v>78</v>
      </c>
      <c r="R56" s="1168">
        <f>I47</f>
        <v>138</v>
      </c>
      <c r="S56" s="1168">
        <f>K51</f>
        <v>180</v>
      </c>
      <c r="T56" s="1168">
        <f>M58</f>
        <v>136</v>
      </c>
      <c r="U56" s="1169">
        <v>147</v>
      </c>
      <c r="V56" s="1164">
        <f t="shared" si="16"/>
        <v>465</v>
      </c>
      <c r="W56" s="1168">
        <v>0</v>
      </c>
      <c r="X56" s="1214">
        <f t="shared" si="17"/>
        <v>465</v>
      </c>
      <c r="Y56" s="1211">
        <f t="shared" si="18"/>
        <v>155</v>
      </c>
      <c r="AA56" s="1569">
        <v>11</v>
      </c>
      <c r="AB56" s="1454" t="s">
        <v>566</v>
      </c>
      <c r="AC56" s="1576">
        <v>494</v>
      </c>
      <c r="AD56" s="1151"/>
    </row>
    <row r="57" spans="1:30" s="1160" customFormat="1" ht="20.100000000000001" customHeight="1" outlineLevel="1" x14ac:dyDescent="0.2">
      <c r="A57" s="1741"/>
      <c r="B57" s="1303" t="s">
        <v>46</v>
      </c>
      <c r="C57" s="1108">
        <v>127</v>
      </c>
      <c r="D57" s="1302" t="s">
        <v>41</v>
      </c>
      <c r="E57" s="1108">
        <v>172</v>
      </c>
      <c r="F57" s="1302" t="s">
        <v>134</v>
      </c>
      <c r="G57" s="1108">
        <v>124</v>
      </c>
      <c r="H57" s="1302" t="s">
        <v>39</v>
      </c>
      <c r="I57" s="1108">
        <v>162</v>
      </c>
      <c r="J57" s="1303" t="s">
        <v>14</v>
      </c>
      <c r="K57" s="1108">
        <v>157</v>
      </c>
      <c r="L57" s="1302" t="s">
        <v>194</v>
      </c>
      <c r="M57" s="1109">
        <v>147</v>
      </c>
      <c r="N57" s="1161"/>
      <c r="O57" s="1134">
        <v>12</v>
      </c>
      <c r="P57" s="1313" t="s">
        <v>566</v>
      </c>
      <c r="Q57" s="1137" t="s">
        <v>81</v>
      </c>
      <c r="R57" s="1168">
        <f>I48</f>
        <v>156</v>
      </c>
      <c r="S57" s="1168">
        <f>K52</f>
        <v>166</v>
      </c>
      <c r="T57" s="1168">
        <f>M56</f>
        <v>172</v>
      </c>
      <c r="U57" s="1169">
        <v>0</v>
      </c>
      <c r="V57" s="1164">
        <f t="shared" si="16"/>
        <v>494</v>
      </c>
      <c r="W57" s="1168">
        <v>0</v>
      </c>
      <c r="X57" s="1214">
        <f t="shared" si="17"/>
        <v>494</v>
      </c>
      <c r="Y57" s="1211">
        <f t="shared" si="18"/>
        <v>164.66666666666666</v>
      </c>
      <c r="AA57" s="1569">
        <v>12</v>
      </c>
      <c r="AB57" s="1466" t="s">
        <v>69</v>
      </c>
      <c r="AC57" s="1576">
        <v>492</v>
      </c>
      <c r="AD57" s="1151"/>
    </row>
    <row r="58" spans="1:30" s="1160" customFormat="1" ht="20.100000000000001" customHeight="1" outlineLevel="1" thickBot="1" x14ac:dyDescent="0.25">
      <c r="A58" s="1742"/>
      <c r="B58" s="1318" t="s">
        <v>573</v>
      </c>
      <c r="C58" s="1111">
        <v>183</v>
      </c>
      <c r="D58" s="1318" t="s">
        <v>34</v>
      </c>
      <c r="E58" s="1111">
        <v>223</v>
      </c>
      <c r="F58" s="1317" t="s">
        <v>10</v>
      </c>
      <c r="G58" s="1111">
        <v>193</v>
      </c>
      <c r="H58" s="1317" t="s">
        <v>69</v>
      </c>
      <c r="I58" s="1111">
        <v>176</v>
      </c>
      <c r="J58" s="1317" t="s">
        <v>44</v>
      </c>
      <c r="K58" s="1111">
        <v>169</v>
      </c>
      <c r="L58" s="1318" t="s">
        <v>568</v>
      </c>
      <c r="M58" s="1112">
        <v>136</v>
      </c>
      <c r="N58" s="1161"/>
      <c r="O58" s="1134">
        <v>13</v>
      </c>
      <c r="P58" s="1326" t="s">
        <v>46</v>
      </c>
      <c r="Q58" s="1137" t="s">
        <v>520</v>
      </c>
      <c r="R58" s="1168">
        <f>K46</f>
        <v>149</v>
      </c>
      <c r="S58" s="1168">
        <f>M53</f>
        <v>157</v>
      </c>
      <c r="T58" s="1168">
        <f>C57</f>
        <v>127</v>
      </c>
      <c r="U58" s="1169">
        <v>0</v>
      </c>
      <c r="V58" s="1164">
        <f t="shared" si="16"/>
        <v>433</v>
      </c>
      <c r="W58" s="1168">
        <v>24</v>
      </c>
      <c r="X58" s="1214">
        <f t="shared" si="17"/>
        <v>457</v>
      </c>
      <c r="Y58" s="1211">
        <f t="shared" si="18"/>
        <v>152.33333333333334</v>
      </c>
      <c r="AA58" s="1212">
        <v>13</v>
      </c>
      <c r="AB58" s="1174" t="s">
        <v>12</v>
      </c>
      <c r="AC58" s="1240">
        <v>482</v>
      </c>
      <c r="AD58" s="1151"/>
    </row>
    <row r="59" spans="1:30" s="1160" customFormat="1" ht="20.100000000000001" customHeight="1" outlineLevel="1" thickBot="1" x14ac:dyDescent="0.25">
      <c r="A59" s="1215"/>
      <c r="B59" s="1409"/>
      <c r="C59" s="1409"/>
      <c r="D59" s="1409"/>
      <c r="E59" s="1409"/>
      <c r="F59" s="1409"/>
      <c r="G59" s="1409"/>
      <c r="H59" s="1409"/>
      <c r="I59" s="1409"/>
      <c r="J59" s="1409"/>
      <c r="K59" s="1409"/>
      <c r="L59" s="1409"/>
      <c r="M59" s="1409"/>
      <c r="N59" s="1161"/>
      <c r="O59" s="1134">
        <v>14</v>
      </c>
      <c r="P59" s="1345" t="s">
        <v>573</v>
      </c>
      <c r="Q59" s="1137" t="s">
        <v>521</v>
      </c>
      <c r="R59" s="1168">
        <f>K47</f>
        <v>154</v>
      </c>
      <c r="S59" s="1168">
        <f>M51</f>
        <v>158</v>
      </c>
      <c r="T59" s="1168">
        <f>C58</f>
        <v>183</v>
      </c>
      <c r="U59" s="1169">
        <v>161</v>
      </c>
      <c r="V59" s="1164">
        <f t="shared" si="16"/>
        <v>502</v>
      </c>
      <c r="W59" s="1168">
        <v>0</v>
      </c>
      <c r="X59" s="1214">
        <f t="shared" si="17"/>
        <v>502</v>
      </c>
      <c r="Y59" s="1211">
        <f t="shared" si="18"/>
        <v>167.33333333333334</v>
      </c>
      <c r="AA59" s="1212">
        <v>14</v>
      </c>
      <c r="AB59" s="1173" t="s">
        <v>580</v>
      </c>
      <c r="AC59" s="1240">
        <v>467</v>
      </c>
      <c r="AD59" s="1151"/>
    </row>
    <row r="60" spans="1:30" s="1160" customFormat="1" ht="20.100000000000001" customHeight="1" outlineLevel="1" x14ac:dyDescent="0.2">
      <c r="A60" s="1706" t="s">
        <v>530</v>
      </c>
      <c r="B60" s="1707"/>
      <c r="C60" s="1707"/>
      <c r="D60" s="1707"/>
      <c r="E60" s="1707"/>
      <c r="F60" s="1707"/>
      <c r="G60" s="1707"/>
      <c r="H60" s="1707"/>
      <c r="I60" s="1707"/>
      <c r="J60" s="1707"/>
      <c r="K60" s="1707"/>
      <c r="L60" s="1707"/>
      <c r="M60" s="1708"/>
      <c r="O60" s="1134">
        <v>15</v>
      </c>
      <c r="P60" s="1315" t="s">
        <v>572</v>
      </c>
      <c r="Q60" s="1137" t="s">
        <v>522</v>
      </c>
      <c r="R60" s="1168">
        <f>K48</f>
        <v>138</v>
      </c>
      <c r="S60" s="1168">
        <f>M52</f>
        <v>126</v>
      </c>
      <c r="T60" s="1168">
        <f>C56</f>
        <v>129</v>
      </c>
      <c r="U60" s="1169">
        <v>148</v>
      </c>
      <c r="V60" s="1164">
        <f t="shared" si="16"/>
        <v>415</v>
      </c>
      <c r="W60" s="1168">
        <v>0</v>
      </c>
      <c r="X60" s="1214">
        <f t="shared" si="17"/>
        <v>415</v>
      </c>
      <c r="Y60" s="1211">
        <f t="shared" si="18"/>
        <v>138.33333333333334</v>
      </c>
      <c r="AA60" s="1212">
        <v>15</v>
      </c>
      <c r="AB60" s="1174" t="s">
        <v>568</v>
      </c>
      <c r="AC60" s="1240">
        <v>465</v>
      </c>
      <c r="AD60" s="1151"/>
    </row>
    <row r="61" spans="1:30" s="1160" customFormat="1" ht="20.100000000000001" customHeight="1" outlineLevel="1" x14ac:dyDescent="0.2">
      <c r="A61" s="1702"/>
      <c r="B61" s="1128" t="s">
        <v>121</v>
      </c>
      <c r="C61" s="1128" t="s">
        <v>539</v>
      </c>
      <c r="D61" s="1128" t="s">
        <v>122</v>
      </c>
      <c r="E61" s="1128" t="s">
        <v>539</v>
      </c>
      <c r="F61" s="1128" t="s">
        <v>123</v>
      </c>
      <c r="G61" s="1128" t="s">
        <v>539</v>
      </c>
      <c r="H61" s="1128" t="s">
        <v>124</v>
      </c>
      <c r="I61" s="1128" t="s">
        <v>539</v>
      </c>
      <c r="J61" s="1128" t="s">
        <v>515</v>
      </c>
      <c r="K61" s="1128" t="s">
        <v>539</v>
      </c>
      <c r="L61" s="1128" t="s">
        <v>516</v>
      </c>
      <c r="M61" s="1131" t="s">
        <v>539</v>
      </c>
      <c r="N61" s="1175"/>
      <c r="O61" s="1134">
        <v>16</v>
      </c>
      <c r="P61" s="1345" t="s">
        <v>41</v>
      </c>
      <c r="Q61" s="1136" t="s">
        <v>523</v>
      </c>
      <c r="R61" s="1162">
        <f>M46</f>
        <v>180</v>
      </c>
      <c r="S61" s="1162">
        <f>C53</f>
        <v>167</v>
      </c>
      <c r="T61" s="1162">
        <f>E57</f>
        <v>172</v>
      </c>
      <c r="U61" s="1169">
        <v>0</v>
      </c>
      <c r="V61" s="1164">
        <f t="shared" si="16"/>
        <v>519</v>
      </c>
      <c r="W61" s="1162">
        <v>0</v>
      </c>
      <c r="X61" s="1214">
        <f t="shared" si="17"/>
        <v>519</v>
      </c>
      <c r="Y61" s="1211">
        <f t="shared" si="18"/>
        <v>173</v>
      </c>
      <c r="AA61" s="1212">
        <v>16</v>
      </c>
      <c r="AB61" s="1173" t="s">
        <v>46</v>
      </c>
      <c r="AC61" s="1240">
        <v>457</v>
      </c>
      <c r="AD61" s="1151"/>
    </row>
    <row r="62" spans="1:30" s="1160" customFormat="1" ht="20.100000000000001" customHeight="1" outlineLevel="1" x14ac:dyDescent="0.2">
      <c r="A62" s="1703"/>
      <c r="B62" s="1303" t="s">
        <v>580</v>
      </c>
      <c r="C62" s="1108">
        <v>142</v>
      </c>
      <c r="D62" s="1303" t="s">
        <v>69</v>
      </c>
      <c r="E62" s="1108">
        <v>150</v>
      </c>
      <c r="F62" s="1303" t="s">
        <v>14</v>
      </c>
      <c r="G62" s="1108">
        <v>162</v>
      </c>
      <c r="H62" s="1302" t="s">
        <v>11</v>
      </c>
      <c r="I62" s="1108">
        <v>217</v>
      </c>
      <c r="J62" s="1302" t="s">
        <v>568</v>
      </c>
      <c r="K62" s="1108">
        <v>147</v>
      </c>
      <c r="L62" s="1302" t="s">
        <v>572</v>
      </c>
      <c r="M62" s="1109">
        <v>148</v>
      </c>
      <c r="N62" s="1175"/>
      <c r="O62" s="1134">
        <v>17</v>
      </c>
      <c r="P62" s="1315" t="s">
        <v>34</v>
      </c>
      <c r="Q62" s="1137" t="s">
        <v>524</v>
      </c>
      <c r="R62" s="1168">
        <f>M47</f>
        <v>245</v>
      </c>
      <c r="S62" s="1168">
        <f>C51</f>
        <v>178</v>
      </c>
      <c r="T62" s="1168">
        <f>E58</f>
        <v>223</v>
      </c>
      <c r="U62" s="1169">
        <v>0</v>
      </c>
      <c r="V62" s="1164">
        <f t="shared" si="16"/>
        <v>646</v>
      </c>
      <c r="W62" s="1168">
        <v>0</v>
      </c>
      <c r="X62" s="1214">
        <f t="shared" si="17"/>
        <v>646</v>
      </c>
      <c r="Y62" s="1211">
        <f t="shared" si="18"/>
        <v>215.33333333333334</v>
      </c>
      <c r="AA62" s="1212">
        <v>17</v>
      </c>
      <c r="AB62" s="1174" t="s">
        <v>134</v>
      </c>
      <c r="AC62" s="1240">
        <v>430</v>
      </c>
      <c r="AD62" s="1151"/>
    </row>
    <row r="63" spans="1:30" s="1160" customFormat="1" ht="20.100000000000001" customHeight="1" outlineLevel="1" thickBot="1" x14ac:dyDescent="0.25">
      <c r="A63" s="1705"/>
      <c r="B63" s="1318" t="s">
        <v>39</v>
      </c>
      <c r="C63" s="1111">
        <v>178</v>
      </c>
      <c r="D63" s="1318" t="s">
        <v>12</v>
      </c>
      <c r="E63" s="1111">
        <v>153</v>
      </c>
      <c r="F63" s="1317" t="s">
        <v>44</v>
      </c>
      <c r="G63" s="1111">
        <v>172</v>
      </c>
      <c r="H63" s="1318" t="s">
        <v>194</v>
      </c>
      <c r="I63" s="1111">
        <v>156</v>
      </c>
      <c r="J63" s="1318" t="s">
        <v>573</v>
      </c>
      <c r="K63" s="1111">
        <v>161</v>
      </c>
      <c r="L63" s="1317" t="s">
        <v>8</v>
      </c>
      <c r="M63" s="1112">
        <v>146</v>
      </c>
      <c r="N63" s="1180"/>
      <c r="O63" s="1135">
        <v>18</v>
      </c>
      <c r="P63" s="1321" t="s">
        <v>8</v>
      </c>
      <c r="Q63" s="1139" t="s">
        <v>525</v>
      </c>
      <c r="R63" s="1181">
        <f>M48</f>
        <v>156</v>
      </c>
      <c r="S63" s="1181">
        <f>C52</f>
        <v>156</v>
      </c>
      <c r="T63" s="1181">
        <f>E56</f>
        <v>177</v>
      </c>
      <c r="U63" s="1182">
        <v>146</v>
      </c>
      <c r="V63" s="1222">
        <f t="shared" si="16"/>
        <v>489</v>
      </c>
      <c r="W63" s="1181">
        <v>24</v>
      </c>
      <c r="X63" s="1223">
        <f t="shared" si="17"/>
        <v>513</v>
      </c>
      <c r="Y63" s="1224">
        <f t="shared" si="18"/>
        <v>171</v>
      </c>
      <c r="AA63" s="1225">
        <v>18</v>
      </c>
      <c r="AB63" s="1245" t="s">
        <v>572</v>
      </c>
      <c r="AC63" s="1246">
        <v>415</v>
      </c>
      <c r="AD63" s="1151"/>
    </row>
    <row r="64" spans="1:30" s="1160" customFormat="1" ht="20.100000000000001" customHeight="1" outlineLevel="1" x14ac:dyDescent="0.2">
      <c r="A64" s="1196"/>
      <c r="B64" s="1202"/>
      <c r="C64" s="1161"/>
      <c r="D64" s="1202"/>
      <c r="E64" s="1161"/>
      <c r="F64" s="1202"/>
      <c r="G64" s="1161"/>
      <c r="H64" s="1202"/>
      <c r="I64" s="1161"/>
      <c r="J64" s="1202"/>
      <c r="K64" s="1161"/>
      <c r="L64" s="1204"/>
      <c r="M64" s="1161"/>
      <c r="N64" s="1159"/>
      <c r="O64" s="1152"/>
      <c r="P64" s="1227"/>
      <c r="Q64" s="1187"/>
      <c r="R64" s="1151"/>
      <c r="S64" s="1151"/>
      <c r="T64" s="1151"/>
      <c r="U64" s="1188"/>
      <c r="V64" s="1189"/>
      <c r="W64" s="1180"/>
      <c r="X64" s="1190"/>
      <c r="Y64" s="1190"/>
      <c r="AA64" s="1228"/>
      <c r="AB64" s="1229"/>
      <c r="AC64" s="1230"/>
      <c r="AD64" s="1151"/>
    </row>
    <row r="65" spans="1:63" s="1160" customFormat="1" ht="20.100000000000001" customHeight="1" outlineLevel="1" x14ac:dyDescent="0.2">
      <c r="N65" s="1152"/>
      <c r="O65" s="1231"/>
      <c r="P65" s="1231"/>
      <c r="Q65" s="1231"/>
      <c r="R65" s="1231"/>
      <c r="S65" s="1231"/>
      <c r="T65" s="1231"/>
      <c r="U65" s="1231"/>
      <c r="V65" s="1231"/>
      <c r="W65" s="1231"/>
      <c r="X65" s="1231"/>
      <c r="Y65" s="1231"/>
      <c r="Z65" s="1151"/>
      <c r="AA65" s="1228"/>
      <c r="AB65" s="1229"/>
      <c r="AC65" s="1230"/>
      <c r="AD65" s="1151"/>
    </row>
    <row r="66" spans="1:63" s="1151" customFormat="1" ht="20.100000000000001" customHeight="1" outlineLevel="1" x14ac:dyDescent="0.2">
      <c r="A66" s="1232" t="s">
        <v>91</v>
      </c>
      <c r="N66" s="1220"/>
      <c r="P66" s="1156"/>
      <c r="Q66" s="1150"/>
      <c r="R66" s="1150"/>
      <c r="S66" s="1150"/>
      <c r="T66" s="1150"/>
      <c r="U66" s="1150"/>
      <c r="V66" s="1150"/>
      <c r="W66" s="1150"/>
      <c r="X66" s="1150"/>
      <c r="Y66" s="1150"/>
      <c r="AC66" s="1180"/>
      <c r="AE66" s="1160"/>
      <c r="AF66" s="1160"/>
    </row>
    <row r="67" spans="1:63" s="1151" customFormat="1" ht="20.100000000000001" customHeight="1" outlineLevel="1" thickBot="1" x14ac:dyDescent="0.25">
      <c r="A67" s="1160"/>
      <c r="B67" s="1160"/>
      <c r="C67" s="1160"/>
      <c r="D67" s="1160"/>
      <c r="E67" s="1160"/>
      <c r="F67" s="1160"/>
      <c r="G67" s="1160"/>
      <c r="H67" s="1160"/>
      <c r="I67" s="1160"/>
      <c r="J67" s="1160"/>
      <c r="K67" s="1160"/>
      <c r="L67" s="1160"/>
      <c r="M67" s="1160"/>
      <c r="N67" s="1220"/>
      <c r="O67" s="1196"/>
      <c r="P67" s="1205"/>
      <c r="Q67" s="1160"/>
      <c r="R67" s="1160"/>
      <c r="S67" s="1160"/>
      <c r="T67" s="1160"/>
      <c r="U67" s="1160"/>
      <c r="V67" s="1160"/>
      <c r="W67" s="1160"/>
      <c r="X67" s="1160"/>
      <c r="Y67" s="1160"/>
      <c r="AC67" s="1180"/>
      <c r="AE67" s="1160"/>
      <c r="AF67" s="1160"/>
    </row>
    <row r="68" spans="1:63" s="1160" customFormat="1" ht="20.100000000000001" customHeight="1" outlineLevel="1" thickBot="1" x14ac:dyDescent="0.25">
      <c r="A68" s="1706" t="s">
        <v>531</v>
      </c>
      <c r="B68" s="1707"/>
      <c r="C68" s="1707"/>
      <c r="D68" s="1707"/>
      <c r="E68" s="1707"/>
      <c r="F68" s="1707"/>
      <c r="G68" s="1707"/>
      <c r="H68" s="1707"/>
      <c r="I68" s="1707"/>
      <c r="J68" s="1707"/>
      <c r="K68" s="1707"/>
      <c r="L68" s="1707"/>
      <c r="M68" s="1708"/>
      <c r="N68" s="1220"/>
      <c r="O68" s="1718" t="s">
        <v>532</v>
      </c>
      <c r="P68" s="1719"/>
      <c r="Q68" s="1719"/>
      <c r="R68" s="1719"/>
      <c r="S68" s="1719"/>
      <c r="T68" s="1719"/>
      <c r="U68" s="1719"/>
      <c r="V68" s="1719"/>
      <c r="W68" s="1719"/>
      <c r="X68" s="1719"/>
      <c r="Y68" s="1720"/>
      <c r="AA68" s="1733" t="s">
        <v>5</v>
      </c>
      <c r="AB68" s="1727" t="s">
        <v>472</v>
      </c>
      <c r="AC68" s="1729" t="s">
        <v>513</v>
      </c>
      <c r="AD68" s="1151"/>
    </row>
    <row r="69" spans="1:63" s="1160" customFormat="1" ht="20.100000000000001" customHeight="1" outlineLevel="1" thickBot="1" x14ac:dyDescent="0.25">
      <c r="A69" s="1741" t="s">
        <v>514</v>
      </c>
      <c r="B69" s="1128" t="s">
        <v>121</v>
      </c>
      <c r="C69" s="1128" t="s">
        <v>539</v>
      </c>
      <c r="D69" s="1128" t="s">
        <v>122</v>
      </c>
      <c r="E69" s="1128" t="s">
        <v>539</v>
      </c>
      <c r="F69" s="1128" t="s">
        <v>123</v>
      </c>
      <c r="G69" s="1128" t="s">
        <v>539</v>
      </c>
      <c r="H69" s="1128" t="s">
        <v>124</v>
      </c>
      <c r="I69" s="1128" t="s">
        <v>539</v>
      </c>
      <c r="J69" s="1128" t="s">
        <v>515</v>
      </c>
      <c r="K69" s="1128" t="s">
        <v>539</v>
      </c>
      <c r="L69" s="1128" t="s">
        <v>516</v>
      </c>
      <c r="M69" s="1131" t="s">
        <v>539</v>
      </c>
      <c r="N69" s="1231"/>
      <c r="O69" s="1114" t="s">
        <v>511</v>
      </c>
      <c r="P69" s="1115" t="s">
        <v>472</v>
      </c>
      <c r="Q69" s="1116" t="s">
        <v>132</v>
      </c>
      <c r="R69" s="1117" t="s">
        <v>1</v>
      </c>
      <c r="S69" s="1117" t="s">
        <v>2</v>
      </c>
      <c r="T69" s="1117" t="s">
        <v>3</v>
      </c>
      <c r="U69" s="1735" t="s">
        <v>517</v>
      </c>
      <c r="V69" s="1736"/>
      <c r="W69" s="1117" t="s">
        <v>536</v>
      </c>
      <c r="X69" s="1117" t="s">
        <v>537</v>
      </c>
      <c r="Y69" s="1120" t="s">
        <v>0</v>
      </c>
      <c r="AA69" s="1759"/>
      <c r="AB69" s="1760"/>
      <c r="AC69" s="1761"/>
      <c r="AD69" s="1151"/>
    </row>
    <row r="70" spans="1:63" s="1219" customFormat="1" ht="20.100000000000001" customHeight="1" outlineLevel="1" x14ac:dyDescent="0.2">
      <c r="A70" s="1741"/>
      <c r="B70" s="1436" t="s">
        <v>11</v>
      </c>
      <c r="C70" s="1108">
        <v>171</v>
      </c>
      <c r="D70" s="1436" t="s">
        <v>194</v>
      </c>
      <c r="E70" s="1108">
        <v>148</v>
      </c>
      <c r="F70" s="1436" t="s">
        <v>573</v>
      </c>
      <c r="G70" s="1108">
        <v>190</v>
      </c>
      <c r="H70" s="1436" t="s">
        <v>41</v>
      </c>
      <c r="I70" s="1108">
        <v>169</v>
      </c>
      <c r="J70" s="1451" t="s">
        <v>14</v>
      </c>
      <c r="K70" s="1108">
        <v>129</v>
      </c>
      <c r="L70" s="1451" t="s">
        <v>8</v>
      </c>
      <c r="M70" s="1109">
        <v>130</v>
      </c>
      <c r="N70" s="1151"/>
      <c r="O70" s="1145">
        <v>1</v>
      </c>
      <c r="P70" s="1573" t="s">
        <v>11</v>
      </c>
      <c r="Q70" s="1144" t="s">
        <v>70</v>
      </c>
      <c r="R70" s="1237">
        <f>C70</f>
        <v>171</v>
      </c>
      <c r="S70" s="1237">
        <f>E75</f>
        <v>188</v>
      </c>
      <c r="T70" s="1237">
        <f>G78</f>
        <v>132</v>
      </c>
      <c r="U70" s="1731">
        <f>SUM(R70:T70)</f>
        <v>491</v>
      </c>
      <c r="V70" s="1732"/>
      <c r="W70" s="1237">
        <v>0</v>
      </c>
      <c r="X70" s="1574">
        <f>SUM(U70:W70)</f>
        <v>491</v>
      </c>
      <c r="Y70" s="1570">
        <f>X70/3</f>
        <v>163.66666666666666</v>
      </c>
      <c r="AA70" s="1577">
        <v>1</v>
      </c>
      <c r="AB70" s="1578" t="s">
        <v>573</v>
      </c>
      <c r="AC70" s="1579">
        <v>556</v>
      </c>
      <c r="AD70" s="1151"/>
      <c r="AE70" s="1160"/>
      <c r="AF70" s="1160"/>
      <c r="AG70" s="1160"/>
      <c r="AH70" s="1160"/>
      <c r="AI70" s="1160"/>
      <c r="AJ70" s="1160"/>
      <c r="AK70" s="1160"/>
      <c r="AL70" s="1160"/>
      <c r="AM70" s="1160"/>
      <c r="AN70" s="1160"/>
      <c r="AO70" s="1160"/>
      <c r="AP70" s="1160"/>
      <c r="AQ70" s="1160"/>
      <c r="AR70" s="1160"/>
      <c r="AS70" s="1160"/>
      <c r="AT70" s="1160"/>
      <c r="AU70" s="1160"/>
      <c r="AV70" s="1160"/>
      <c r="AW70" s="1160"/>
      <c r="AX70" s="1160"/>
      <c r="AY70" s="1160"/>
      <c r="AZ70" s="1160"/>
      <c r="BA70" s="1160"/>
      <c r="BB70" s="1160"/>
      <c r="BC70" s="1160"/>
      <c r="BD70" s="1160"/>
      <c r="BE70" s="1160"/>
      <c r="BF70" s="1160"/>
      <c r="BG70" s="1160"/>
      <c r="BH70" s="1160"/>
      <c r="BI70" s="1160"/>
      <c r="BJ70" s="1160"/>
      <c r="BK70" s="1160"/>
    </row>
    <row r="71" spans="1:63" s="1219" customFormat="1" ht="20.100000000000001" customHeight="1" outlineLevel="1" x14ac:dyDescent="0.2">
      <c r="A71" s="1741"/>
      <c r="B71" s="1451" t="s">
        <v>10</v>
      </c>
      <c r="C71" s="1108">
        <v>156</v>
      </c>
      <c r="D71" s="1451" t="s">
        <v>44</v>
      </c>
      <c r="E71" s="1108">
        <v>160</v>
      </c>
      <c r="F71" s="1451" t="s">
        <v>69</v>
      </c>
      <c r="G71" s="1108">
        <v>157</v>
      </c>
      <c r="H71" s="1436" t="s">
        <v>34</v>
      </c>
      <c r="I71" s="1108">
        <v>176</v>
      </c>
      <c r="J71" s="1436" t="s">
        <v>566</v>
      </c>
      <c r="K71" s="1108">
        <v>157</v>
      </c>
      <c r="L71" s="1436" t="s">
        <v>39</v>
      </c>
      <c r="M71" s="1109">
        <v>173</v>
      </c>
      <c r="N71" s="1160"/>
      <c r="O71" s="1146">
        <v>2</v>
      </c>
      <c r="P71" s="1326" t="s">
        <v>10</v>
      </c>
      <c r="Q71" s="1137" t="s">
        <v>75</v>
      </c>
      <c r="R71" s="1169">
        <f>C71</f>
        <v>156</v>
      </c>
      <c r="S71" s="1169">
        <f>E74</f>
        <v>180</v>
      </c>
      <c r="T71" s="1169">
        <f>G79</f>
        <v>163</v>
      </c>
      <c r="U71" s="1700">
        <f>SUM(R71:T71)</f>
        <v>499</v>
      </c>
      <c r="V71" s="1701"/>
      <c r="W71" s="1169">
        <v>24</v>
      </c>
      <c r="X71" s="1193">
        <f t="shared" ref="X71:X81" si="19">SUM(U71:W71)</f>
        <v>523</v>
      </c>
      <c r="Y71" s="1571">
        <f t="shared" ref="Y71:Y81" si="20">X71/3</f>
        <v>174.33333333333334</v>
      </c>
      <c r="AA71" s="1580">
        <v>2</v>
      </c>
      <c r="AB71" s="1581" t="s">
        <v>69</v>
      </c>
      <c r="AC71" s="1582">
        <v>531</v>
      </c>
      <c r="AD71" s="1151"/>
      <c r="AE71" s="1160"/>
      <c r="AF71" s="1160"/>
      <c r="AG71" s="1160"/>
      <c r="AH71" s="1160"/>
      <c r="AI71" s="1160"/>
      <c r="AJ71" s="1160"/>
      <c r="AK71" s="1160"/>
      <c r="AL71" s="1160"/>
      <c r="AM71" s="1160"/>
      <c r="AN71" s="1160"/>
      <c r="AO71" s="1160"/>
      <c r="AP71" s="1160"/>
      <c r="AQ71" s="1160"/>
      <c r="AR71" s="1160"/>
      <c r="AS71" s="1160"/>
      <c r="AT71" s="1160"/>
      <c r="AU71" s="1160"/>
      <c r="AV71" s="1160"/>
      <c r="AW71" s="1160"/>
      <c r="AX71" s="1160"/>
      <c r="AY71" s="1160"/>
      <c r="AZ71" s="1160"/>
      <c r="BA71" s="1160"/>
      <c r="BB71" s="1160"/>
      <c r="BC71" s="1160"/>
      <c r="BD71" s="1160"/>
      <c r="BE71" s="1160"/>
      <c r="BF71" s="1160"/>
      <c r="BG71" s="1160"/>
      <c r="BH71" s="1160"/>
      <c r="BI71" s="1160"/>
      <c r="BJ71" s="1160"/>
      <c r="BK71" s="1160"/>
    </row>
    <row r="72" spans="1:63" s="1219" customFormat="1" ht="20.100000000000001" customHeight="1" outlineLevel="1" x14ac:dyDescent="0.2">
      <c r="A72" s="1753"/>
      <c r="B72" s="1754"/>
      <c r="C72" s="1754"/>
      <c r="D72" s="1754"/>
      <c r="E72" s="1754"/>
      <c r="F72" s="1754"/>
      <c r="G72" s="1754"/>
      <c r="H72" s="1754"/>
      <c r="I72" s="1754"/>
      <c r="J72" s="1754"/>
      <c r="K72" s="1754"/>
      <c r="L72" s="1754"/>
      <c r="M72" s="1755"/>
      <c r="N72" s="1235"/>
      <c r="O72" s="1146">
        <v>3</v>
      </c>
      <c r="P72" s="1315" t="s">
        <v>194</v>
      </c>
      <c r="Q72" s="1137" t="s">
        <v>72</v>
      </c>
      <c r="R72" s="1169">
        <f>E70</f>
        <v>148</v>
      </c>
      <c r="S72" s="1169">
        <f>G75</f>
        <v>115</v>
      </c>
      <c r="T72" s="1169">
        <f>I78</f>
        <v>206</v>
      </c>
      <c r="U72" s="1700">
        <f t="shared" ref="U72:U81" si="21">SUM(R72:T72)</f>
        <v>469</v>
      </c>
      <c r="V72" s="1701"/>
      <c r="W72" s="1169">
        <v>0</v>
      </c>
      <c r="X72" s="1193">
        <f t="shared" si="19"/>
        <v>469</v>
      </c>
      <c r="Y72" s="1572">
        <f t="shared" si="20"/>
        <v>156.33333333333334</v>
      </c>
      <c r="Z72" s="1152"/>
      <c r="AA72" s="1580">
        <v>3</v>
      </c>
      <c r="AB72" s="1583" t="s">
        <v>34</v>
      </c>
      <c r="AC72" s="1582">
        <v>528</v>
      </c>
      <c r="AD72" s="1151"/>
      <c r="AE72" s="1160"/>
      <c r="AF72" s="1160"/>
      <c r="AG72" s="1160"/>
      <c r="AH72" s="1160"/>
      <c r="AI72" s="1160"/>
      <c r="AJ72" s="1160"/>
      <c r="AK72" s="1160"/>
      <c r="AL72" s="1160"/>
      <c r="AM72" s="1160"/>
      <c r="AN72" s="1160"/>
      <c r="AO72" s="1160"/>
      <c r="AP72" s="1160"/>
      <c r="AQ72" s="1160"/>
      <c r="AR72" s="1160"/>
      <c r="AS72" s="1160"/>
      <c r="AT72" s="1160"/>
      <c r="AU72" s="1160"/>
      <c r="AV72" s="1160"/>
      <c r="AW72" s="1160"/>
      <c r="AX72" s="1160"/>
      <c r="AY72" s="1160"/>
      <c r="AZ72" s="1160"/>
      <c r="BA72" s="1160"/>
      <c r="BB72" s="1160"/>
      <c r="BC72" s="1160"/>
      <c r="BD72" s="1160"/>
      <c r="BE72" s="1160"/>
      <c r="BF72" s="1160"/>
      <c r="BG72" s="1160"/>
      <c r="BH72" s="1160"/>
      <c r="BI72" s="1160"/>
      <c r="BJ72" s="1160"/>
      <c r="BK72" s="1160"/>
    </row>
    <row r="73" spans="1:63" s="1219" customFormat="1" ht="20.100000000000001" customHeight="1" outlineLevel="1" x14ac:dyDescent="0.2">
      <c r="A73" s="1741" t="s">
        <v>518</v>
      </c>
      <c r="B73" s="1128" t="s">
        <v>121</v>
      </c>
      <c r="C73" s="1128" t="s">
        <v>539</v>
      </c>
      <c r="D73" s="1128" t="s">
        <v>122</v>
      </c>
      <c r="E73" s="1128" t="s">
        <v>539</v>
      </c>
      <c r="F73" s="1128" t="s">
        <v>123</v>
      </c>
      <c r="G73" s="1128" t="s">
        <v>539</v>
      </c>
      <c r="H73" s="1128" t="s">
        <v>124</v>
      </c>
      <c r="I73" s="1128" t="s">
        <v>539</v>
      </c>
      <c r="J73" s="1128" t="s">
        <v>515</v>
      </c>
      <c r="K73" s="1128" t="s">
        <v>539</v>
      </c>
      <c r="L73" s="1128" t="s">
        <v>516</v>
      </c>
      <c r="M73" s="1131" t="s">
        <v>539</v>
      </c>
      <c r="N73" s="1152"/>
      <c r="O73" s="1146">
        <v>4</v>
      </c>
      <c r="P73" s="1326" t="s">
        <v>44</v>
      </c>
      <c r="Q73" s="1137" t="s">
        <v>76</v>
      </c>
      <c r="R73" s="1169">
        <f>E71</f>
        <v>160</v>
      </c>
      <c r="S73" s="1169">
        <f>G74</f>
        <v>182</v>
      </c>
      <c r="T73" s="1169">
        <f>I79</f>
        <v>129</v>
      </c>
      <c r="U73" s="1700">
        <f t="shared" si="21"/>
        <v>471</v>
      </c>
      <c r="V73" s="1701"/>
      <c r="W73" s="1169">
        <v>24</v>
      </c>
      <c r="X73" s="1193">
        <f t="shared" si="19"/>
        <v>495</v>
      </c>
      <c r="Y73" s="1572">
        <f t="shared" si="20"/>
        <v>165</v>
      </c>
      <c r="Z73" s="1220"/>
      <c r="AA73" s="1239">
        <v>4</v>
      </c>
      <c r="AB73" s="1173" t="s">
        <v>10</v>
      </c>
      <c r="AC73" s="1240">
        <v>523</v>
      </c>
      <c r="AD73" s="1151"/>
      <c r="AE73" s="1160"/>
      <c r="AF73" s="1160"/>
      <c r="AG73" s="1160"/>
      <c r="AH73" s="1160"/>
      <c r="AI73" s="1160"/>
      <c r="AJ73" s="1160"/>
      <c r="AK73" s="1160"/>
      <c r="AL73" s="1160"/>
      <c r="AM73" s="1160"/>
      <c r="AN73" s="1160"/>
      <c r="AO73" s="1160"/>
      <c r="AP73" s="1160"/>
      <c r="AQ73" s="1160"/>
      <c r="AR73" s="1160"/>
      <c r="AS73" s="1160"/>
      <c r="AT73" s="1160"/>
      <c r="AU73" s="1160"/>
      <c r="AV73" s="1160"/>
      <c r="AW73" s="1160"/>
      <c r="AX73" s="1160"/>
      <c r="AY73" s="1160"/>
      <c r="AZ73" s="1160"/>
      <c r="BA73" s="1160"/>
      <c r="BB73" s="1160"/>
      <c r="BC73" s="1160"/>
      <c r="BD73" s="1160"/>
      <c r="BE73" s="1160"/>
      <c r="BF73" s="1160"/>
      <c r="BG73" s="1160"/>
      <c r="BH73" s="1160"/>
      <c r="BI73" s="1160"/>
      <c r="BJ73" s="1160"/>
      <c r="BK73" s="1160"/>
    </row>
    <row r="74" spans="1:63" s="1219" customFormat="1" ht="20.100000000000001" customHeight="1" outlineLevel="1" x14ac:dyDescent="0.2">
      <c r="A74" s="1741"/>
      <c r="B74" s="1436" t="s">
        <v>39</v>
      </c>
      <c r="C74" s="1108">
        <v>161</v>
      </c>
      <c r="D74" s="1451" t="s">
        <v>10</v>
      </c>
      <c r="E74" s="1108">
        <v>180</v>
      </c>
      <c r="F74" s="1451" t="s">
        <v>44</v>
      </c>
      <c r="G74" s="1108">
        <v>182</v>
      </c>
      <c r="H74" s="1451" t="s">
        <v>69</v>
      </c>
      <c r="I74" s="1108">
        <v>196</v>
      </c>
      <c r="J74" s="1436" t="s">
        <v>34</v>
      </c>
      <c r="K74" s="1108">
        <v>171</v>
      </c>
      <c r="L74" s="1436" t="s">
        <v>566</v>
      </c>
      <c r="M74" s="1109">
        <v>169</v>
      </c>
      <c r="N74" s="1154"/>
      <c r="O74" s="1146">
        <v>5</v>
      </c>
      <c r="P74" s="1345" t="s">
        <v>573</v>
      </c>
      <c r="Q74" s="1137" t="s">
        <v>73</v>
      </c>
      <c r="R74" s="1169">
        <f>G70</f>
        <v>190</v>
      </c>
      <c r="S74" s="1169">
        <f>I75</f>
        <v>173</v>
      </c>
      <c r="T74" s="1169">
        <f>K78</f>
        <v>193</v>
      </c>
      <c r="U74" s="1700">
        <f t="shared" si="21"/>
        <v>556</v>
      </c>
      <c r="V74" s="1701"/>
      <c r="W74" s="1169">
        <v>0</v>
      </c>
      <c r="X74" s="1193">
        <f t="shared" si="19"/>
        <v>556</v>
      </c>
      <c r="Y74" s="1572">
        <f t="shared" si="20"/>
        <v>185.33333333333334</v>
      </c>
      <c r="Z74" s="1220"/>
      <c r="AA74" s="1239">
        <v>5</v>
      </c>
      <c r="AB74" s="1174" t="s">
        <v>39</v>
      </c>
      <c r="AC74" s="1240">
        <v>513</v>
      </c>
      <c r="AD74" s="1151"/>
      <c r="AE74" s="1160"/>
      <c r="AF74" s="1160"/>
      <c r="AG74" s="1160"/>
      <c r="AH74" s="1160"/>
      <c r="AI74" s="1160"/>
      <c r="AJ74" s="1160"/>
      <c r="AK74" s="1160"/>
      <c r="AL74" s="1160"/>
      <c r="AM74" s="1160"/>
      <c r="AN74" s="1160"/>
      <c r="AO74" s="1160"/>
      <c r="AP74" s="1160"/>
      <c r="AQ74" s="1160"/>
      <c r="AR74" s="1160"/>
      <c r="AS74" s="1160"/>
      <c r="AT74" s="1160"/>
      <c r="AU74" s="1160"/>
      <c r="AV74" s="1160"/>
      <c r="AW74" s="1160"/>
      <c r="AX74" s="1160"/>
      <c r="AY74" s="1160"/>
      <c r="AZ74" s="1160"/>
      <c r="BA74" s="1160"/>
      <c r="BB74" s="1160"/>
      <c r="BC74" s="1160"/>
      <c r="BD74" s="1160"/>
      <c r="BE74" s="1160"/>
      <c r="BF74" s="1160"/>
      <c r="BG74" s="1160"/>
      <c r="BH74" s="1160"/>
      <c r="BI74" s="1160"/>
      <c r="BJ74" s="1160"/>
      <c r="BK74" s="1160"/>
    </row>
    <row r="75" spans="1:63" s="1219" customFormat="1" ht="20.100000000000001" customHeight="1" outlineLevel="1" x14ac:dyDescent="0.2">
      <c r="A75" s="1741"/>
      <c r="B75" s="1451" t="s">
        <v>8</v>
      </c>
      <c r="C75" s="1108">
        <v>146</v>
      </c>
      <c r="D75" s="1436" t="s">
        <v>11</v>
      </c>
      <c r="E75" s="1108">
        <v>188</v>
      </c>
      <c r="F75" s="1436" t="s">
        <v>194</v>
      </c>
      <c r="G75" s="1108">
        <v>115</v>
      </c>
      <c r="H75" s="1436" t="s">
        <v>573</v>
      </c>
      <c r="I75" s="1108">
        <v>173</v>
      </c>
      <c r="J75" s="1436" t="s">
        <v>41</v>
      </c>
      <c r="K75" s="1108">
        <v>161</v>
      </c>
      <c r="L75" s="1451" t="s">
        <v>14</v>
      </c>
      <c r="M75" s="1109">
        <v>176</v>
      </c>
      <c r="N75" s="1154"/>
      <c r="O75" s="1146">
        <v>6</v>
      </c>
      <c r="P75" s="1326" t="s">
        <v>69</v>
      </c>
      <c r="Q75" s="1137" t="s">
        <v>77</v>
      </c>
      <c r="R75" s="1169">
        <f>G71</f>
        <v>157</v>
      </c>
      <c r="S75" s="1169">
        <f>I74</f>
        <v>196</v>
      </c>
      <c r="T75" s="1169">
        <f>K79</f>
        <v>154</v>
      </c>
      <c r="U75" s="1700">
        <f t="shared" si="21"/>
        <v>507</v>
      </c>
      <c r="V75" s="1701"/>
      <c r="W75" s="1169">
        <v>24</v>
      </c>
      <c r="X75" s="1193">
        <f t="shared" si="19"/>
        <v>531</v>
      </c>
      <c r="Y75" s="1572">
        <f t="shared" si="20"/>
        <v>177</v>
      </c>
      <c r="Z75" s="1220"/>
      <c r="AA75" s="1239">
        <v>6</v>
      </c>
      <c r="AB75" s="1173" t="s">
        <v>44</v>
      </c>
      <c r="AC75" s="1240">
        <v>495</v>
      </c>
      <c r="AD75" s="1151"/>
      <c r="AE75" s="1160"/>
      <c r="AF75" s="1160"/>
      <c r="AG75" s="1160"/>
      <c r="AH75" s="1160"/>
      <c r="AI75" s="1160"/>
      <c r="AJ75" s="1160"/>
      <c r="AK75" s="1160"/>
      <c r="AL75" s="1160"/>
      <c r="AM75" s="1160"/>
      <c r="AN75" s="1160"/>
      <c r="AO75" s="1160"/>
      <c r="AP75" s="1160"/>
      <c r="AQ75" s="1160"/>
      <c r="AR75" s="1160"/>
      <c r="AS75" s="1160"/>
      <c r="AT75" s="1160"/>
      <c r="AU75" s="1160"/>
      <c r="AV75" s="1160"/>
      <c r="AW75" s="1160"/>
      <c r="AX75" s="1160"/>
      <c r="AY75" s="1160"/>
      <c r="AZ75" s="1160"/>
      <c r="BA75" s="1160"/>
      <c r="BB75" s="1160"/>
      <c r="BC75" s="1160"/>
      <c r="BD75" s="1160"/>
      <c r="BE75" s="1160"/>
      <c r="BF75" s="1160"/>
      <c r="BG75" s="1160"/>
      <c r="BH75" s="1160"/>
      <c r="BI75" s="1160"/>
      <c r="BJ75" s="1160"/>
      <c r="BK75" s="1160"/>
    </row>
    <row r="76" spans="1:63" s="1160" customFormat="1" ht="20.100000000000001" customHeight="1" outlineLevel="1" x14ac:dyDescent="0.2">
      <c r="A76" s="1753"/>
      <c r="B76" s="1754"/>
      <c r="C76" s="1754"/>
      <c r="D76" s="1754"/>
      <c r="E76" s="1754"/>
      <c r="F76" s="1754"/>
      <c r="G76" s="1754"/>
      <c r="H76" s="1754"/>
      <c r="I76" s="1754"/>
      <c r="J76" s="1754"/>
      <c r="K76" s="1754"/>
      <c r="L76" s="1754"/>
      <c r="M76" s="1755"/>
      <c r="N76" s="1236"/>
      <c r="O76" s="1146">
        <v>7</v>
      </c>
      <c r="P76" s="1315" t="s">
        <v>41</v>
      </c>
      <c r="Q76" s="1137" t="s">
        <v>74</v>
      </c>
      <c r="R76" s="1169">
        <f>I70</f>
        <v>169</v>
      </c>
      <c r="S76" s="1169">
        <f>K75</f>
        <v>161</v>
      </c>
      <c r="T76" s="1169">
        <f>M78</f>
        <v>143</v>
      </c>
      <c r="U76" s="1700">
        <f t="shared" si="21"/>
        <v>473</v>
      </c>
      <c r="V76" s="1701"/>
      <c r="W76" s="1169">
        <v>0</v>
      </c>
      <c r="X76" s="1193">
        <f t="shared" si="19"/>
        <v>473</v>
      </c>
      <c r="Y76" s="1572">
        <f t="shared" si="20"/>
        <v>157.66666666666666</v>
      </c>
      <c r="Z76" s="1231"/>
      <c r="AA76" s="1239">
        <v>7</v>
      </c>
      <c r="AB76" s="1174" t="s">
        <v>11</v>
      </c>
      <c r="AC76" s="1240">
        <v>491</v>
      </c>
      <c r="AD76" s="1151"/>
      <c r="AE76" s="1151"/>
      <c r="AF76" s="1151"/>
      <c r="AG76" s="1151"/>
      <c r="AH76" s="1151"/>
      <c r="AI76" s="1151"/>
      <c r="AJ76" s="1151"/>
      <c r="AK76" s="1151"/>
      <c r="AL76" s="1151"/>
      <c r="AM76" s="1151"/>
      <c r="AN76" s="1151"/>
      <c r="AO76" s="1151"/>
      <c r="AP76" s="1151"/>
      <c r="AQ76" s="1151"/>
      <c r="AR76" s="1151"/>
      <c r="AS76" s="1151"/>
      <c r="AT76" s="1151"/>
      <c r="AU76" s="1151"/>
      <c r="AV76" s="1151"/>
      <c r="AW76" s="1151"/>
      <c r="AX76" s="1151"/>
      <c r="AY76" s="1151"/>
      <c r="AZ76" s="1151"/>
      <c r="BA76" s="1151"/>
      <c r="BB76" s="1151"/>
      <c r="BC76" s="1151"/>
      <c r="BD76" s="1151"/>
      <c r="BE76" s="1151"/>
      <c r="BF76" s="1151"/>
      <c r="BG76" s="1151"/>
      <c r="BH76" s="1151"/>
      <c r="BI76" s="1151"/>
      <c r="BJ76" s="1151"/>
      <c r="BK76" s="1151"/>
    </row>
    <row r="77" spans="1:63" s="1151" customFormat="1" ht="20.100000000000001" customHeight="1" x14ac:dyDescent="0.2">
      <c r="A77" s="1741" t="s">
        <v>519</v>
      </c>
      <c r="B77" s="1128" t="s">
        <v>121</v>
      </c>
      <c r="C77" s="1128" t="s">
        <v>539</v>
      </c>
      <c r="D77" s="1128" t="s">
        <v>122</v>
      </c>
      <c r="E77" s="1128" t="s">
        <v>539</v>
      </c>
      <c r="F77" s="1128" t="s">
        <v>123</v>
      </c>
      <c r="G77" s="1128" t="s">
        <v>539</v>
      </c>
      <c r="H77" s="1128" t="s">
        <v>124</v>
      </c>
      <c r="I77" s="1128" t="s">
        <v>539</v>
      </c>
      <c r="J77" s="1128" t="s">
        <v>515</v>
      </c>
      <c r="K77" s="1128" t="s">
        <v>539</v>
      </c>
      <c r="L77" s="1128" t="s">
        <v>516</v>
      </c>
      <c r="M77" s="1131" t="s">
        <v>539</v>
      </c>
      <c r="N77" s="1236"/>
      <c r="O77" s="1146">
        <v>8</v>
      </c>
      <c r="P77" s="1315" t="s">
        <v>34</v>
      </c>
      <c r="Q77" s="1137" t="s">
        <v>78</v>
      </c>
      <c r="R77" s="1169">
        <f>I71</f>
        <v>176</v>
      </c>
      <c r="S77" s="1169">
        <f>K74</f>
        <v>171</v>
      </c>
      <c r="T77" s="1169">
        <f>M79</f>
        <v>181</v>
      </c>
      <c r="U77" s="1700">
        <f t="shared" si="21"/>
        <v>528</v>
      </c>
      <c r="V77" s="1701"/>
      <c r="W77" s="1169">
        <v>0</v>
      </c>
      <c r="X77" s="1193">
        <f t="shared" si="19"/>
        <v>528</v>
      </c>
      <c r="Y77" s="1572">
        <f t="shared" si="20"/>
        <v>176</v>
      </c>
      <c r="Z77" s="1153"/>
      <c r="AA77" s="1239">
        <v>8</v>
      </c>
      <c r="AB77" s="1173" t="s">
        <v>14</v>
      </c>
      <c r="AC77" s="1240">
        <v>484</v>
      </c>
      <c r="AE77" s="1233"/>
    </row>
    <row r="78" spans="1:63" s="1160" customFormat="1" ht="20.100000000000001" customHeight="1" x14ac:dyDescent="0.2">
      <c r="A78" s="1741"/>
      <c r="B78" s="1451" t="s">
        <v>14</v>
      </c>
      <c r="C78" s="1108">
        <v>155</v>
      </c>
      <c r="D78" s="1451" t="s">
        <v>8</v>
      </c>
      <c r="E78" s="1108">
        <v>143</v>
      </c>
      <c r="F78" s="1436" t="s">
        <v>11</v>
      </c>
      <c r="G78" s="1108">
        <v>132</v>
      </c>
      <c r="H78" s="1436" t="s">
        <v>194</v>
      </c>
      <c r="I78" s="1108">
        <v>206</v>
      </c>
      <c r="J78" s="1436" t="s">
        <v>573</v>
      </c>
      <c r="K78" s="1108">
        <v>193</v>
      </c>
      <c r="L78" s="1436" t="s">
        <v>41</v>
      </c>
      <c r="M78" s="1109">
        <v>143</v>
      </c>
      <c r="N78" s="1236"/>
      <c r="O78" s="1146">
        <v>9</v>
      </c>
      <c r="P78" s="1326" t="s">
        <v>14</v>
      </c>
      <c r="Q78" s="1137" t="s">
        <v>520</v>
      </c>
      <c r="R78" s="1169">
        <f>K70</f>
        <v>129</v>
      </c>
      <c r="S78" s="1169">
        <f>M75</f>
        <v>176</v>
      </c>
      <c r="T78" s="1169">
        <f>C78</f>
        <v>155</v>
      </c>
      <c r="U78" s="1700">
        <f t="shared" si="21"/>
        <v>460</v>
      </c>
      <c r="V78" s="1701"/>
      <c r="W78" s="1169">
        <v>24</v>
      </c>
      <c r="X78" s="1193">
        <f t="shared" si="19"/>
        <v>484</v>
      </c>
      <c r="Y78" s="1572">
        <f t="shared" si="20"/>
        <v>161.33333333333334</v>
      </c>
      <c r="Z78" s="1234"/>
      <c r="AA78" s="1239">
        <v>9</v>
      </c>
      <c r="AB78" s="1174" t="s">
        <v>41</v>
      </c>
      <c r="AC78" s="1240">
        <v>473</v>
      </c>
      <c r="AD78" s="1151"/>
    </row>
    <row r="79" spans="1:63" s="1158" customFormat="1" ht="20.100000000000001" customHeight="1" thickBot="1" x14ac:dyDescent="0.25">
      <c r="A79" s="1742"/>
      <c r="B79" s="1536" t="s">
        <v>566</v>
      </c>
      <c r="C79" s="1111">
        <v>136</v>
      </c>
      <c r="D79" s="1536" t="s">
        <v>39</v>
      </c>
      <c r="E79" s="1111">
        <v>179</v>
      </c>
      <c r="F79" s="1550" t="s">
        <v>10</v>
      </c>
      <c r="G79" s="1111">
        <v>163</v>
      </c>
      <c r="H79" s="1550" t="s">
        <v>44</v>
      </c>
      <c r="I79" s="1111">
        <v>129</v>
      </c>
      <c r="J79" s="1550" t="s">
        <v>69</v>
      </c>
      <c r="K79" s="1111">
        <v>154</v>
      </c>
      <c r="L79" s="1536" t="s">
        <v>34</v>
      </c>
      <c r="M79" s="1112">
        <v>181</v>
      </c>
      <c r="N79" s="1236"/>
      <c r="O79" s="1146">
        <v>10</v>
      </c>
      <c r="P79" s="1313" t="s">
        <v>566</v>
      </c>
      <c r="Q79" s="1137" t="s">
        <v>521</v>
      </c>
      <c r="R79" s="1169">
        <f>K71</f>
        <v>157</v>
      </c>
      <c r="S79" s="1169">
        <f>M74</f>
        <v>169</v>
      </c>
      <c r="T79" s="1169">
        <f>C79</f>
        <v>136</v>
      </c>
      <c r="U79" s="1700">
        <f t="shared" si="21"/>
        <v>462</v>
      </c>
      <c r="V79" s="1701"/>
      <c r="W79" s="1169">
        <v>0</v>
      </c>
      <c r="X79" s="1193">
        <f t="shared" si="19"/>
        <v>462</v>
      </c>
      <c r="Y79" s="1572">
        <f t="shared" si="20"/>
        <v>154</v>
      </c>
      <c r="AA79" s="1239">
        <v>10</v>
      </c>
      <c r="AB79" s="1174" t="s">
        <v>194</v>
      </c>
      <c r="AC79" s="1240">
        <v>469</v>
      </c>
      <c r="AD79" s="1207"/>
    </row>
    <row r="80" spans="1:63" s="1160" customFormat="1" ht="20.100000000000001" customHeight="1" x14ac:dyDescent="0.2">
      <c r="A80" s="1756"/>
      <c r="B80" s="1756"/>
      <c r="C80" s="1756"/>
      <c r="D80" s="1756"/>
      <c r="E80" s="1756"/>
      <c r="F80" s="1756"/>
      <c r="G80" s="1756"/>
      <c r="H80" s="1756"/>
      <c r="I80" s="1756"/>
      <c r="J80" s="1756"/>
      <c r="K80" s="1756"/>
      <c r="L80" s="1756"/>
      <c r="M80" s="1756"/>
      <c r="N80" s="1236"/>
      <c r="O80" s="1146">
        <v>11</v>
      </c>
      <c r="P80" s="1326" t="s">
        <v>8</v>
      </c>
      <c r="Q80" s="1137" t="s">
        <v>523</v>
      </c>
      <c r="R80" s="1169">
        <f>M70</f>
        <v>130</v>
      </c>
      <c r="S80" s="1169">
        <f>C75</f>
        <v>146</v>
      </c>
      <c r="T80" s="1169">
        <f>E78</f>
        <v>143</v>
      </c>
      <c r="U80" s="1700">
        <f t="shared" si="21"/>
        <v>419</v>
      </c>
      <c r="V80" s="1701"/>
      <c r="W80" s="1169">
        <v>24</v>
      </c>
      <c r="X80" s="1193">
        <f t="shared" si="19"/>
        <v>443</v>
      </c>
      <c r="Y80" s="1572">
        <f t="shared" si="20"/>
        <v>147.66666666666666</v>
      </c>
      <c r="AA80" s="1239">
        <v>11</v>
      </c>
      <c r="AB80" s="1174" t="s">
        <v>566</v>
      </c>
      <c r="AC80" s="1240">
        <v>462</v>
      </c>
      <c r="AD80" s="1151"/>
    </row>
    <row r="81" spans="1:31" s="1236" customFormat="1" ht="20.100000000000001" customHeight="1" thickBot="1" x14ac:dyDescent="0.25">
      <c r="A81" s="1726"/>
      <c r="B81" s="1154"/>
      <c r="C81" s="1151"/>
      <c r="D81" s="1154"/>
      <c r="E81" s="1151"/>
      <c r="F81" s="1154"/>
      <c r="G81" s="1151"/>
      <c r="H81" s="1154"/>
      <c r="I81" s="1151"/>
      <c r="J81" s="1154"/>
      <c r="K81" s="1151"/>
      <c r="L81" s="1154"/>
      <c r="M81" s="1151"/>
      <c r="N81" s="1160"/>
      <c r="O81" s="1147">
        <v>12</v>
      </c>
      <c r="P81" s="1542" t="s">
        <v>39</v>
      </c>
      <c r="Q81" s="1139" t="s">
        <v>524</v>
      </c>
      <c r="R81" s="1182">
        <f>M71</f>
        <v>173</v>
      </c>
      <c r="S81" s="1182">
        <f>C74</f>
        <v>161</v>
      </c>
      <c r="T81" s="1182">
        <f>E79</f>
        <v>179</v>
      </c>
      <c r="U81" s="1698">
        <f t="shared" si="21"/>
        <v>513</v>
      </c>
      <c r="V81" s="1699"/>
      <c r="W81" s="1182">
        <v>0</v>
      </c>
      <c r="X81" s="1242">
        <f t="shared" si="19"/>
        <v>513</v>
      </c>
      <c r="Y81" s="1203">
        <f t="shared" si="20"/>
        <v>171</v>
      </c>
      <c r="AA81" s="1244">
        <v>12</v>
      </c>
      <c r="AB81" s="1198" t="s">
        <v>8</v>
      </c>
      <c r="AC81" s="1246">
        <v>443</v>
      </c>
      <c r="AD81" s="1228"/>
    </row>
    <row r="82" spans="1:31" s="1236" customFormat="1" ht="20.100000000000001" customHeight="1" x14ac:dyDescent="0.2">
      <c r="A82" s="1726"/>
      <c r="B82" s="1154"/>
      <c r="C82" s="1151"/>
      <c r="D82" s="1154"/>
      <c r="E82" s="1151"/>
      <c r="F82" s="1154"/>
      <c r="G82" s="1151"/>
      <c r="H82" s="1154"/>
      <c r="I82" s="1151"/>
      <c r="J82" s="1154"/>
      <c r="K82" s="1151"/>
      <c r="L82" s="1154"/>
      <c r="M82" s="1151"/>
      <c r="N82" s="1160"/>
      <c r="O82" s="1412"/>
      <c r="P82" s="1539"/>
      <c r="Q82" s="1420"/>
      <c r="R82" s="1412"/>
      <c r="S82" s="1412"/>
      <c r="T82" s="1412"/>
      <c r="U82" s="1412"/>
      <c r="V82" s="1412"/>
      <c r="W82" s="1412"/>
      <c r="X82" s="1414"/>
      <c r="Y82" s="1415"/>
      <c r="AA82" s="1411"/>
      <c r="AB82" s="1535"/>
      <c r="AC82" s="1586"/>
      <c r="AD82" s="1228"/>
    </row>
    <row r="83" spans="1:31" s="1160" customFormat="1" ht="20.100000000000001" customHeight="1" x14ac:dyDescent="0.25">
      <c r="A83" s="1726"/>
      <c r="B83" s="786"/>
      <c r="C83" s="1523" t="s">
        <v>477</v>
      </c>
      <c r="D83" s="1523"/>
      <c r="E83" s="1523"/>
      <c r="F83" s="1523"/>
      <c r="G83" s="1523"/>
      <c r="H83" s="1523"/>
      <c r="I83" s="1523"/>
      <c r="J83" s="1523"/>
      <c r="K83" s="1523"/>
      <c r="L83" s="1523"/>
      <c r="M83" s="1523"/>
      <c r="P83" s="786"/>
      <c r="Q83" s="786"/>
      <c r="R83" s="786"/>
      <c r="S83" s="786"/>
      <c r="T83" s="786"/>
      <c r="U83" s="786"/>
      <c r="V83" s="786"/>
      <c r="W83" s="786"/>
      <c r="X83" s="786"/>
      <c r="Y83" s="786"/>
      <c r="Z83" s="786"/>
      <c r="AB83" s="786"/>
      <c r="AC83" s="786"/>
      <c r="AD83" s="786"/>
      <c r="AE83" s="1431"/>
    </row>
    <row r="84" spans="1:31" s="1160" customFormat="1" ht="20.100000000000001" customHeight="1" x14ac:dyDescent="0.25">
      <c r="A84" s="786"/>
      <c r="B84" s="786"/>
      <c r="C84" s="1492"/>
      <c r="D84" s="1492"/>
      <c r="E84" s="1493"/>
      <c r="F84" s="1494"/>
      <c r="G84" s="1494"/>
      <c r="H84" s="1494"/>
      <c r="I84" s="1494"/>
      <c r="J84" s="1494"/>
      <c r="K84" s="1494"/>
      <c r="L84" s="1494"/>
      <c r="M84" s="1494"/>
      <c r="P84" s="786"/>
      <c r="Q84" s="786"/>
      <c r="R84" s="786"/>
      <c r="S84" s="786"/>
      <c r="T84" s="786"/>
      <c r="U84" s="786"/>
      <c r="V84" s="786"/>
      <c r="W84" s="786"/>
      <c r="X84" s="786"/>
      <c r="Y84" s="786"/>
      <c r="Z84" s="786"/>
      <c r="AA84" s="786"/>
      <c r="AB84" s="786"/>
      <c r="AC84" s="786"/>
      <c r="AD84" s="786"/>
      <c r="AE84" s="1431"/>
    </row>
    <row r="85" spans="1:31" s="1160" customFormat="1" ht="20.100000000000001" customHeight="1" x14ac:dyDescent="0.25">
      <c r="A85" s="786"/>
      <c r="B85" s="786"/>
      <c r="C85" s="1495"/>
      <c r="D85" s="1496" t="s">
        <v>635</v>
      </c>
      <c r="E85" s="1496"/>
      <c r="F85" s="1496"/>
      <c r="G85" s="1496"/>
      <c r="H85" s="1496"/>
      <c r="I85" s="1496"/>
      <c r="J85" s="1496"/>
      <c r="K85" s="1496"/>
      <c r="L85" s="1496"/>
      <c r="M85" s="1496"/>
      <c r="N85" s="1523"/>
      <c r="O85" s="1492"/>
      <c r="P85" s="786"/>
      <c r="Q85" s="786"/>
      <c r="R85" s="786"/>
      <c r="S85" s="786"/>
      <c r="T85" s="786"/>
      <c r="U85" s="786"/>
      <c r="V85" s="786"/>
      <c r="W85" s="786"/>
      <c r="X85" s="786"/>
      <c r="Y85" s="786"/>
      <c r="Z85" s="786"/>
      <c r="AA85" s="786"/>
      <c r="AB85" s="786"/>
      <c r="AC85" s="786"/>
      <c r="AD85" s="786"/>
      <c r="AE85" s="1431"/>
    </row>
    <row r="86" spans="1:31" s="786" customFormat="1" ht="21.75" customHeight="1" x14ac:dyDescent="0.25">
      <c r="C86" s="1495"/>
      <c r="D86" s="1496"/>
      <c r="E86" s="1496"/>
      <c r="F86" s="1496"/>
      <c r="G86" s="1496"/>
      <c r="H86" s="1496"/>
      <c r="I86" s="1496"/>
      <c r="J86" s="1496"/>
      <c r="K86" s="1496"/>
      <c r="L86" s="1496"/>
      <c r="M86" s="1496"/>
      <c r="N86" s="1494"/>
      <c r="O86" s="1492"/>
    </row>
    <row r="87" spans="1:31" s="786" customFormat="1" ht="12" customHeight="1" x14ac:dyDescent="0.25">
      <c r="C87" s="1497" t="s">
        <v>636</v>
      </c>
      <c r="D87" s="1495" t="s">
        <v>637</v>
      </c>
      <c r="E87" s="1498"/>
      <c r="F87" s="1498"/>
      <c r="G87" s="1498"/>
      <c r="H87" s="1498"/>
      <c r="I87" s="1498"/>
      <c r="J87" s="1498"/>
      <c r="K87" s="1498"/>
      <c r="L87" s="1498"/>
      <c r="M87" s="1498"/>
      <c r="N87" s="1496"/>
      <c r="O87" s="1492"/>
    </row>
    <row r="88" spans="1:31" s="786" customFormat="1" ht="15" customHeight="1" x14ac:dyDescent="0.25">
      <c r="C88" s="1495"/>
      <c r="D88" s="1499" t="s">
        <v>638</v>
      </c>
      <c r="E88" s="1498"/>
      <c r="F88" s="1498"/>
      <c r="G88" s="1498"/>
      <c r="H88" s="1498"/>
      <c r="I88" s="1498"/>
      <c r="J88" s="1498"/>
      <c r="K88" s="1498"/>
      <c r="L88" s="1498"/>
      <c r="M88" s="1498"/>
      <c r="N88" s="1496"/>
      <c r="O88" s="1492"/>
    </row>
    <row r="89" spans="1:31" s="786" customFormat="1" ht="12" customHeight="1" x14ac:dyDescent="0.25">
      <c r="C89" s="1495"/>
      <c r="D89" s="1499" t="s">
        <v>639</v>
      </c>
      <c r="E89" s="1498"/>
      <c r="F89" s="1498"/>
      <c r="G89" s="1498"/>
      <c r="H89" s="1498"/>
      <c r="I89" s="1498"/>
      <c r="J89" s="1498"/>
      <c r="K89" s="1498"/>
      <c r="L89" s="1498"/>
      <c r="M89" s="1498"/>
      <c r="N89" s="1498"/>
      <c r="O89" s="1495"/>
    </row>
    <row r="90" spans="1:31" s="786" customFormat="1" ht="15" customHeight="1" x14ac:dyDescent="0.25">
      <c r="C90" s="1495"/>
      <c r="D90" s="1496"/>
      <c r="E90" s="1496"/>
      <c r="F90" s="1496"/>
      <c r="G90" s="1496"/>
      <c r="H90" s="1496"/>
      <c r="I90" s="1496"/>
      <c r="J90" s="1496"/>
      <c r="K90" s="1496"/>
      <c r="L90" s="1496"/>
      <c r="M90" s="1496"/>
      <c r="N90" s="1498"/>
      <c r="O90" s="1495"/>
    </row>
    <row r="91" spans="1:31" s="786" customFormat="1" ht="15" customHeight="1" x14ac:dyDescent="0.25">
      <c r="C91" s="1495"/>
      <c r="D91" s="1496" t="s">
        <v>640</v>
      </c>
      <c r="E91" s="1496"/>
      <c r="F91" s="1496"/>
      <c r="G91" s="1496"/>
      <c r="H91" s="1496"/>
      <c r="I91" s="1496"/>
      <c r="J91" s="1496"/>
      <c r="K91" s="1496"/>
      <c r="L91" s="1496"/>
      <c r="M91" s="1496"/>
      <c r="N91" s="1498"/>
      <c r="O91" s="1495"/>
    </row>
    <row r="92" spans="1:31" s="786" customFormat="1" ht="15" customHeight="1" x14ac:dyDescent="0.25">
      <c r="C92" s="1495"/>
      <c r="D92" s="1496"/>
      <c r="E92" s="1496"/>
      <c r="F92" s="1496"/>
      <c r="G92" s="1496"/>
      <c r="H92" s="1496"/>
      <c r="I92" s="1496"/>
      <c r="J92" s="1496"/>
      <c r="K92" s="1496"/>
      <c r="L92" s="1496"/>
      <c r="M92" s="1496"/>
      <c r="N92" s="1496"/>
      <c r="O92" s="1492"/>
    </row>
    <row r="93" spans="1:31" s="786" customFormat="1" ht="12" customHeight="1" x14ac:dyDescent="0.25">
      <c r="C93" s="1497" t="s">
        <v>641</v>
      </c>
      <c r="D93" s="1495" t="s">
        <v>642</v>
      </c>
      <c r="E93" s="1498"/>
      <c r="F93" s="1498"/>
      <c r="G93" s="1498"/>
      <c r="H93" s="1498"/>
      <c r="I93" s="1498"/>
      <c r="J93" s="1498"/>
      <c r="K93" s="1498"/>
      <c r="L93" s="1498"/>
      <c r="M93" s="1498"/>
      <c r="N93" s="1496"/>
      <c r="O93" s="1492"/>
    </row>
    <row r="94" spans="1:31" s="786" customFormat="1" ht="15" customHeight="1" x14ac:dyDescent="0.25">
      <c r="C94" s="1497"/>
      <c r="D94" s="1495" t="s">
        <v>643</v>
      </c>
      <c r="E94" s="1498"/>
      <c r="F94" s="1498"/>
      <c r="G94" s="1498"/>
      <c r="H94" s="1498"/>
      <c r="I94" s="1498"/>
      <c r="J94" s="1498"/>
      <c r="K94" s="1498"/>
      <c r="L94" s="1498"/>
      <c r="M94" s="1498"/>
      <c r="N94" s="1496"/>
      <c r="O94" s="1492"/>
    </row>
    <row r="95" spans="1:31" s="786" customFormat="1" ht="12" customHeight="1" x14ac:dyDescent="0.25">
      <c r="C95" s="1495"/>
      <c r="D95" s="1499" t="s">
        <v>644</v>
      </c>
      <c r="E95" s="1498"/>
      <c r="F95" s="1498"/>
      <c r="G95" s="1498"/>
      <c r="H95" s="1498"/>
      <c r="I95" s="1498"/>
      <c r="J95" s="1498"/>
      <c r="K95" s="1498"/>
      <c r="L95" s="1498"/>
      <c r="M95" s="1498"/>
      <c r="N95" s="1498"/>
      <c r="O95" s="1495"/>
    </row>
    <row r="96" spans="1:31" s="786" customFormat="1" ht="15" customHeight="1" x14ac:dyDescent="0.25">
      <c r="C96" s="1495"/>
      <c r="D96" s="1499" t="s">
        <v>645</v>
      </c>
      <c r="E96" s="1498"/>
      <c r="F96" s="1498"/>
      <c r="G96" s="1498"/>
      <c r="H96" s="1498"/>
      <c r="I96" s="1498"/>
      <c r="J96" s="1498"/>
      <c r="K96" s="1498"/>
      <c r="L96" s="1498"/>
      <c r="M96" s="1498"/>
      <c r="N96" s="1498"/>
      <c r="O96" s="1495"/>
    </row>
    <row r="97" spans="1:29" s="786" customFormat="1" ht="15" customHeight="1" x14ac:dyDescent="0.25">
      <c r="C97" s="1495"/>
      <c r="D97" s="1499" t="s">
        <v>646</v>
      </c>
      <c r="E97" s="1498"/>
      <c r="F97" s="1498"/>
      <c r="G97" s="1498"/>
      <c r="H97" s="1498"/>
      <c r="I97" s="1498"/>
      <c r="J97" s="1498"/>
      <c r="K97" s="1498"/>
      <c r="L97" s="1498"/>
      <c r="M97" s="1498"/>
      <c r="N97" s="1498"/>
      <c r="O97" s="1495"/>
    </row>
    <row r="98" spans="1:29" s="786" customFormat="1" ht="15" customHeight="1" x14ac:dyDescent="0.25">
      <c r="C98" s="1495"/>
      <c r="D98" s="1499" t="s">
        <v>647</v>
      </c>
      <c r="E98" s="1498"/>
      <c r="F98" s="1498"/>
      <c r="G98" s="1498"/>
      <c r="H98" s="1498"/>
      <c r="I98" s="1498"/>
      <c r="J98" s="1498"/>
      <c r="K98" s="1498"/>
      <c r="L98" s="1498"/>
      <c r="M98" s="1498"/>
      <c r="N98" s="1498"/>
      <c r="O98" s="1495"/>
    </row>
    <row r="99" spans="1:29" s="786" customFormat="1" ht="15" customHeight="1" x14ac:dyDescent="0.25">
      <c r="A99" s="1105"/>
      <c r="B99" s="1100"/>
      <c r="C99" s="1101"/>
      <c r="D99" s="1100"/>
      <c r="E99" s="1101"/>
      <c r="F99" s="1100"/>
      <c r="G99" s="1101"/>
      <c r="H99" s="1100"/>
      <c r="I99" s="1101"/>
      <c r="J99" s="1101"/>
      <c r="K99" s="1101"/>
      <c r="L99" s="1101"/>
      <c r="M99" s="1101"/>
      <c r="N99" s="1498"/>
      <c r="O99" s="1103"/>
      <c r="P99" s="1104"/>
      <c r="Q99" s="1101"/>
      <c r="R99" s="1101"/>
      <c r="S99" s="1101"/>
      <c r="T99" s="1101"/>
      <c r="U99" s="1101"/>
      <c r="V99" s="1101"/>
      <c r="W99" s="1101"/>
      <c r="X99" s="1101"/>
      <c r="Y99" s="1101"/>
    </row>
    <row r="100" spans="1:29" s="786" customFormat="1" ht="15" customHeight="1" x14ac:dyDescent="0.25">
      <c r="A100" s="1105"/>
      <c r="B100" s="1100"/>
      <c r="C100" s="1101"/>
      <c r="D100" s="1100"/>
      <c r="E100" s="1101"/>
      <c r="F100" s="1100"/>
      <c r="G100" s="1101"/>
      <c r="H100" s="1100"/>
      <c r="I100" s="1101"/>
      <c r="J100" s="1101"/>
      <c r="K100" s="1101"/>
      <c r="L100" s="1101"/>
      <c r="M100" s="1101"/>
      <c r="N100" s="1498"/>
      <c r="O100" s="1103"/>
      <c r="P100" s="1104"/>
      <c r="Q100" s="1101"/>
      <c r="R100" s="1101"/>
      <c r="S100" s="1101"/>
      <c r="T100" s="1101"/>
      <c r="U100" s="1101"/>
      <c r="V100" s="1101"/>
      <c r="W100" s="1101"/>
      <c r="X100" s="1101"/>
      <c r="Y100" s="1101"/>
      <c r="AA100" s="1099"/>
      <c r="AB100" s="1101"/>
      <c r="AC100" s="1102"/>
    </row>
    <row r="101" spans="1:29" s="786" customFormat="1" ht="12" customHeight="1" x14ac:dyDescent="0.25">
      <c r="A101" s="1105"/>
      <c r="B101" s="1100"/>
      <c r="C101" s="1101"/>
      <c r="D101" s="1100"/>
      <c r="E101" s="1101"/>
      <c r="F101" s="1100"/>
      <c r="G101" s="1101"/>
      <c r="H101" s="1100"/>
      <c r="I101" s="1101"/>
      <c r="J101" s="1101"/>
      <c r="K101" s="1101"/>
      <c r="L101" s="1101"/>
      <c r="M101" s="1101"/>
      <c r="N101" s="1498"/>
      <c r="O101" s="1103"/>
      <c r="P101" s="1104"/>
      <c r="Q101" s="1101"/>
      <c r="R101" s="1101"/>
      <c r="S101" s="1101"/>
      <c r="T101" s="1101"/>
      <c r="U101" s="1101"/>
      <c r="V101" s="1101"/>
      <c r="W101" s="1101"/>
      <c r="X101" s="1101"/>
      <c r="Y101" s="1101"/>
      <c r="AA101" s="1099"/>
      <c r="AB101" s="1101"/>
      <c r="AC101" s="1102"/>
    </row>
    <row r="102" spans="1:29" s="786" customFormat="1" ht="15" customHeight="1" x14ac:dyDescent="0.25">
      <c r="A102" s="1105"/>
      <c r="B102" s="1100"/>
      <c r="C102" s="1101"/>
      <c r="D102" s="1100"/>
      <c r="E102" s="1101"/>
      <c r="F102" s="1100"/>
      <c r="G102" s="1101"/>
      <c r="H102" s="1100"/>
      <c r="I102" s="1101"/>
      <c r="J102" s="1101"/>
      <c r="K102" s="1101"/>
      <c r="L102" s="1101"/>
      <c r="M102" s="1101"/>
      <c r="N102" s="1498"/>
      <c r="O102" s="1103"/>
      <c r="P102" s="1104"/>
      <c r="Q102" s="1101"/>
      <c r="R102" s="1101"/>
      <c r="S102" s="1101"/>
      <c r="T102" s="1101"/>
      <c r="U102" s="1101"/>
      <c r="V102" s="1101"/>
      <c r="W102" s="1101"/>
      <c r="X102" s="1101"/>
      <c r="Y102" s="1101"/>
      <c r="AA102" s="1099"/>
      <c r="AB102" s="1101"/>
      <c r="AC102" s="1102"/>
    </row>
    <row r="103" spans="1:29" s="786" customFormat="1" ht="12" customHeight="1" x14ac:dyDescent="0.2">
      <c r="A103" s="1105"/>
      <c r="B103" s="1100"/>
      <c r="C103" s="1101"/>
      <c r="D103" s="1100"/>
      <c r="E103" s="1101"/>
      <c r="F103" s="1100"/>
      <c r="G103" s="1101"/>
      <c r="H103" s="1100"/>
      <c r="I103" s="1101"/>
      <c r="J103" s="1101"/>
      <c r="K103" s="1101"/>
      <c r="L103" s="1101"/>
      <c r="M103" s="1101"/>
      <c r="N103" s="1101"/>
      <c r="O103" s="1103"/>
      <c r="P103" s="1104"/>
      <c r="Q103" s="1101"/>
      <c r="R103" s="1101"/>
      <c r="S103" s="1101"/>
      <c r="T103" s="1101"/>
      <c r="U103" s="1101"/>
      <c r="V103" s="1101"/>
      <c r="W103" s="1101"/>
      <c r="X103" s="1101"/>
      <c r="Y103" s="1101"/>
      <c r="AA103" s="1099"/>
      <c r="AB103" s="1101"/>
      <c r="AC103" s="1102"/>
    </row>
    <row r="104" spans="1:29" s="786" customFormat="1" ht="15" customHeight="1" x14ac:dyDescent="0.2">
      <c r="A104" s="1105"/>
      <c r="B104" s="1100"/>
      <c r="C104" s="1101"/>
      <c r="D104" s="1100"/>
      <c r="E104" s="1101"/>
      <c r="F104" s="1100"/>
      <c r="G104" s="1101"/>
      <c r="H104" s="1100"/>
      <c r="I104" s="1101"/>
      <c r="J104" s="1101"/>
      <c r="K104" s="1101"/>
      <c r="L104" s="1101"/>
      <c r="M104" s="1101"/>
      <c r="N104" s="1101"/>
      <c r="O104" s="1103"/>
      <c r="P104" s="1104"/>
      <c r="Q104" s="1101"/>
      <c r="R104" s="1101"/>
      <c r="S104" s="1101"/>
      <c r="T104" s="1101"/>
      <c r="U104" s="1101"/>
      <c r="V104" s="1101"/>
      <c r="W104" s="1101"/>
      <c r="X104" s="1101"/>
      <c r="Y104" s="1101"/>
      <c r="AA104" s="1099"/>
      <c r="AB104" s="1101"/>
      <c r="AC104" s="1102"/>
    </row>
    <row r="105" spans="1:29" s="786" customFormat="1" ht="15" customHeight="1" x14ac:dyDescent="0.2">
      <c r="A105" s="1105"/>
      <c r="B105" s="1100"/>
      <c r="C105" s="1101"/>
      <c r="D105" s="1100"/>
      <c r="E105" s="1101"/>
      <c r="F105" s="1100"/>
      <c r="G105" s="1101"/>
      <c r="H105" s="1100"/>
      <c r="I105" s="1101"/>
      <c r="J105" s="1101"/>
      <c r="K105" s="1101"/>
      <c r="L105" s="1101"/>
      <c r="M105" s="1101"/>
      <c r="N105" s="1101"/>
      <c r="O105" s="1103"/>
      <c r="P105" s="1104"/>
      <c r="Q105" s="1101"/>
      <c r="R105" s="1101"/>
      <c r="S105" s="1101"/>
      <c r="T105" s="1101"/>
      <c r="U105" s="1101"/>
      <c r="V105" s="1101"/>
      <c r="W105" s="1101"/>
      <c r="X105" s="1101"/>
      <c r="Y105" s="1101"/>
      <c r="AA105" s="1099"/>
      <c r="AB105" s="1101"/>
      <c r="AC105" s="1102"/>
    </row>
    <row r="106" spans="1:29" s="786" customFormat="1" ht="15" customHeight="1" x14ac:dyDescent="0.2">
      <c r="A106" s="1105"/>
      <c r="B106" s="1100"/>
      <c r="C106" s="1101"/>
      <c r="D106" s="1100"/>
      <c r="E106" s="1101"/>
      <c r="F106" s="1100"/>
      <c r="G106" s="1101"/>
      <c r="H106" s="1100"/>
      <c r="I106" s="1101"/>
      <c r="J106" s="1101"/>
      <c r="K106" s="1101"/>
      <c r="L106" s="1101"/>
      <c r="M106" s="1101"/>
      <c r="N106" s="1101"/>
      <c r="O106" s="1103"/>
      <c r="P106" s="1104"/>
      <c r="Q106" s="1101"/>
      <c r="R106" s="1101"/>
      <c r="S106" s="1101"/>
      <c r="T106" s="1101"/>
      <c r="U106" s="1101"/>
      <c r="V106" s="1101"/>
      <c r="W106" s="1101"/>
      <c r="X106" s="1101"/>
      <c r="Y106" s="1101"/>
      <c r="AA106" s="1099"/>
      <c r="AB106" s="1101"/>
      <c r="AC106" s="1102"/>
    </row>
    <row r="107" spans="1:29" s="786" customFormat="1" ht="15" customHeight="1" x14ac:dyDescent="0.2">
      <c r="A107" s="1105"/>
      <c r="B107" s="1100"/>
      <c r="C107" s="1101"/>
      <c r="D107" s="1100"/>
      <c r="E107" s="1101"/>
      <c r="F107" s="1100"/>
      <c r="G107" s="1101"/>
      <c r="H107" s="1100"/>
      <c r="I107" s="1101"/>
      <c r="J107" s="1101"/>
      <c r="K107" s="1101"/>
      <c r="L107" s="1101"/>
      <c r="M107" s="1101"/>
      <c r="N107" s="1101"/>
      <c r="O107" s="1103"/>
      <c r="P107" s="1104"/>
      <c r="Q107" s="1101"/>
      <c r="R107" s="1101"/>
      <c r="S107" s="1101"/>
      <c r="T107" s="1101"/>
      <c r="U107" s="1101"/>
      <c r="V107" s="1101"/>
      <c r="W107" s="1101"/>
      <c r="X107" s="1101"/>
      <c r="Y107" s="1101"/>
      <c r="AA107" s="1099"/>
      <c r="AB107" s="1101"/>
      <c r="AC107" s="1102"/>
    </row>
    <row r="108" spans="1:29" s="786" customFormat="1" ht="15" customHeight="1" x14ac:dyDescent="0.2">
      <c r="A108" s="1105"/>
      <c r="B108" s="1100"/>
      <c r="C108" s="1101"/>
      <c r="D108" s="1100"/>
      <c r="E108" s="1101"/>
      <c r="F108" s="1100"/>
      <c r="G108" s="1101"/>
      <c r="H108" s="1100"/>
      <c r="I108" s="1101"/>
      <c r="J108" s="1101"/>
      <c r="K108" s="1101"/>
      <c r="L108" s="1101"/>
      <c r="M108" s="1101"/>
      <c r="N108" s="1101"/>
      <c r="O108" s="1103"/>
      <c r="P108" s="1104"/>
      <c r="Q108" s="1101"/>
      <c r="R108" s="1101"/>
      <c r="S108" s="1101"/>
      <c r="T108" s="1101"/>
      <c r="U108" s="1101"/>
      <c r="V108" s="1101"/>
      <c r="W108" s="1101"/>
      <c r="X108" s="1101"/>
      <c r="Y108" s="1101"/>
      <c r="AA108" s="1099"/>
      <c r="AB108" s="1101"/>
      <c r="AC108" s="1102"/>
    </row>
    <row r="109" spans="1:29" s="786" customFormat="1" ht="15" customHeight="1" x14ac:dyDescent="0.2">
      <c r="A109" s="1105"/>
      <c r="B109" s="1100"/>
      <c r="C109" s="1101"/>
      <c r="D109" s="1100"/>
      <c r="E109" s="1101"/>
      <c r="F109" s="1100"/>
      <c r="G109" s="1101"/>
      <c r="H109" s="1100"/>
      <c r="I109" s="1101"/>
      <c r="J109" s="1101"/>
      <c r="K109" s="1101"/>
      <c r="L109" s="1101"/>
      <c r="M109" s="1101"/>
      <c r="N109" s="1101"/>
      <c r="O109" s="1103"/>
      <c r="P109" s="1104"/>
      <c r="Q109" s="1101"/>
      <c r="R109" s="1101"/>
      <c r="S109" s="1101"/>
      <c r="T109" s="1101"/>
      <c r="U109" s="1101"/>
      <c r="V109" s="1101"/>
      <c r="W109" s="1101"/>
      <c r="X109" s="1101"/>
      <c r="Y109" s="1101"/>
      <c r="AA109" s="1099"/>
      <c r="AB109" s="1101"/>
      <c r="AC109" s="1102"/>
    </row>
  </sheetData>
  <sortState ref="AB4:AC54">
    <sortCondition descending="1" ref="AC8"/>
  </sortState>
  <mergeCells count="52">
    <mergeCell ref="U71:V71"/>
    <mergeCell ref="U72:V72"/>
    <mergeCell ref="O68:Y68"/>
    <mergeCell ref="U81:V81"/>
    <mergeCell ref="U73:V73"/>
    <mergeCell ref="U74:V74"/>
    <mergeCell ref="U75:V75"/>
    <mergeCell ref="U76:V76"/>
    <mergeCell ref="U77:V77"/>
    <mergeCell ref="U78:V78"/>
    <mergeCell ref="U79:V79"/>
    <mergeCell ref="U80:V80"/>
    <mergeCell ref="AA68:AA69"/>
    <mergeCell ref="AB68:AB69"/>
    <mergeCell ref="AC68:AC69"/>
    <mergeCell ref="U69:V69"/>
    <mergeCell ref="U70:V70"/>
    <mergeCell ref="AB44:AB45"/>
    <mergeCell ref="AC44:AC45"/>
    <mergeCell ref="A45:A48"/>
    <mergeCell ref="A50:A53"/>
    <mergeCell ref="A55:A58"/>
    <mergeCell ref="O19:Y19"/>
    <mergeCell ref="A24:A27"/>
    <mergeCell ref="A44:M44"/>
    <mergeCell ref="O44:Y44"/>
    <mergeCell ref="AA44:AA45"/>
    <mergeCell ref="A34:M34"/>
    <mergeCell ref="A28:A31"/>
    <mergeCell ref="A1:AC1"/>
    <mergeCell ref="A2:AC2"/>
    <mergeCell ref="A5:M5"/>
    <mergeCell ref="O5:Y5"/>
    <mergeCell ref="AA5:AA6"/>
    <mergeCell ref="AB5:AB6"/>
    <mergeCell ref="AC5:AC6"/>
    <mergeCell ref="A6:A9"/>
    <mergeCell ref="A61:A63"/>
    <mergeCell ref="A68:M68"/>
    <mergeCell ref="A81:A83"/>
    <mergeCell ref="A35:A38"/>
    <mergeCell ref="A69:A71"/>
    <mergeCell ref="A73:A75"/>
    <mergeCell ref="A77:A79"/>
    <mergeCell ref="A76:M76"/>
    <mergeCell ref="A72:M72"/>
    <mergeCell ref="A80:M80"/>
    <mergeCell ref="A10:A13"/>
    <mergeCell ref="A14:A17"/>
    <mergeCell ref="A19:M19"/>
    <mergeCell ref="A20:A23"/>
    <mergeCell ref="A60:M60"/>
  </mergeCells>
  <conditionalFormatting sqref="C39 E39 C46:C48 C70:C71 C74:C75 C78:C79 E46:E48 E70:E71 E74:E75 E78:E79 G46:G48 G70:G71 G74:G75 G78:G79 I70:I71 I74:I75 I78:I79 K70:K71 K74:K75 K78:K79 M78:M79 Z73:Z75 N7:N8 N12:N14 N20:N21 N24:N25 N30:N34 O39:Y43 I46:I48 K46:K48 C51:C53 E51:E53 G51:G53 I51:I53 K51:K53 M51:M53 C56:C58 E56:E58 G56:G58 I56:I58 K56:K58 M56:M58 C62:C64 E62:E64 G62:G64 I62:I64 K62:K64 C7:C9 C11:C13 C15:C17 E7:E9 E11:E13 E15:E17 G7:G9 G11:G13 G15:G17 I7:I9 I11:I13 I15:I17 K7:K9 K11:K13 K15:K17 M7:M9 M11:M13 M15:M17 C21:C23 C25:C27 C29:C32 E21:E23 E25:E27 E29:E32 G21:G23 G25:G27 G29:G32 I21:I23 I25:I27 I29:I32 K21:K23 K25:K27 K29:K32 M21:M23 M25:M27 M29:M32 N66:N68 M62:M64 M74:N75 M70:M71 N50:N52 M46:M48 N56:N59 A54:M54 G39 I39 K38:K39 M38:M39">
    <cfRule type="cellIs" dxfId="258" priority="85" stopIfTrue="1" operator="greaterThanOrEqual">
      <formula>200</formula>
    </cfRule>
  </conditionalFormatting>
  <conditionalFormatting sqref="N65:N68 Z72:Z75 N73:N75">
    <cfRule type="containsText" dxfId="257" priority="96" stopIfTrue="1" operator="containsText" text="Оксана">
      <formula>NOT(ISERROR(SEARCH("Оксана",N65)))</formula>
    </cfRule>
    <cfRule type="containsText" dxfId="256" priority="97" stopIfTrue="1" operator="containsText" text="Людмила">
      <formula>NOT(ISERROR(SEARCH("Людмила",N65)))</formula>
    </cfRule>
  </conditionalFormatting>
  <conditionalFormatting sqref="N66:N68 Z73:Z75 N74:N75">
    <cfRule type="containsText" dxfId="255" priority="95" stopIfTrue="1" operator="containsText" text="Ольга">
      <formula>NOT(ISERROR(SEARCH("Ольга",N66)))</formula>
    </cfRule>
  </conditionalFormatting>
  <conditionalFormatting sqref="Q70:U82 Q46:Y64 Q21:Y38 Q7:Y18 W70:Y82">
    <cfRule type="cellIs" dxfId="254" priority="99" stopIfTrue="1" operator="lessThanOrEqual">
      <formula>0</formula>
    </cfRule>
  </conditionalFormatting>
  <conditionalFormatting sqref="R70:T82 R46:U64 R21:U38 R7:U18">
    <cfRule type="cellIs" dxfId="253" priority="94" stopIfTrue="1" operator="greaterThanOrEqual">
      <formula>200</formula>
    </cfRule>
  </conditionalFormatting>
  <conditionalFormatting sqref="C36:C37">
    <cfRule type="cellIs" dxfId="252" priority="29" stopIfTrue="1" operator="lessThanOrEqual">
      <formula>0</formula>
    </cfRule>
  </conditionalFormatting>
  <conditionalFormatting sqref="C36:C37">
    <cfRule type="cellIs" dxfId="251" priority="28" stopIfTrue="1" operator="greaterThanOrEqual">
      <formula>200</formula>
    </cfRule>
  </conditionalFormatting>
  <conditionalFormatting sqref="E36:E37">
    <cfRule type="cellIs" dxfId="250" priority="27" stopIfTrue="1" operator="lessThanOrEqual">
      <formula>0</formula>
    </cfRule>
  </conditionalFormatting>
  <conditionalFormatting sqref="E36:E37">
    <cfRule type="cellIs" dxfId="249" priority="26" stopIfTrue="1" operator="greaterThanOrEqual">
      <formula>200</formula>
    </cfRule>
  </conditionalFormatting>
  <conditionalFormatting sqref="G36">
    <cfRule type="cellIs" dxfId="248" priority="25" stopIfTrue="1" operator="lessThanOrEqual">
      <formula>0</formula>
    </cfRule>
  </conditionalFormatting>
  <conditionalFormatting sqref="G36">
    <cfRule type="cellIs" dxfId="247" priority="24" stopIfTrue="1" operator="greaterThanOrEqual">
      <formula>200</formula>
    </cfRule>
  </conditionalFormatting>
  <conditionalFormatting sqref="G37">
    <cfRule type="cellIs" dxfId="246" priority="23" stopIfTrue="1" operator="lessThanOrEqual">
      <formula>0</formula>
    </cfRule>
  </conditionalFormatting>
  <conditionalFormatting sqref="G37">
    <cfRule type="cellIs" dxfId="245" priority="22" stopIfTrue="1" operator="greaterThanOrEqual">
      <formula>200</formula>
    </cfRule>
  </conditionalFormatting>
  <conditionalFormatting sqref="I36:I37">
    <cfRule type="cellIs" dxfId="244" priority="21" stopIfTrue="1" operator="lessThanOrEqual">
      <formula>0</formula>
    </cfRule>
  </conditionalFormatting>
  <conditionalFormatting sqref="I36:I37">
    <cfRule type="cellIs" dxfId="243" priority="20" stopIfTrue="1" operator="greaterThanOrEqual">
      <formula>200</formula>
    </cfRule>
  </conditionalFormatting>
  <conditionalFormatting sqref="K36">
    <cfRule type="cellIs" dxfId="242" priority="19" stopIfTrue="1" operator="lessThanOrEqual">
      <formula>0</formula>
    </cfRule>
  </conditionalFormatting>
  <conditionalFormatting sqref="K36">
    <cfRule type="cellIs" dxfId="241" priority="18" stopIfTrue="1" operator="greaterThanOrEqual">
      <formula>200</formula>
    </cfRule>
  </conditionalFormatting>
  <conditionalFormatting sqref="K37">
    <cfRule type="cellIs" dxfId="240" priority="17" stopIfTrue="1" operator="lessThanOrEqual">
      <formula>0</formula>
    </cfRule>
  </conditionalFormatting>
  <conditionalFormatting sqref="K37">
    <cfRule type="cellIs" dxfId="239" priority="16" stopIfTrue="1" operator="greaterThanOrEqual">
      <formula>200</formula>
    </cfRule>
  </conditionalFormatting>
  <conditionalFormatting sqref="M36:M37">
    <cfRule type="cellIs" dxfId="238" priority="15" stopIfTrue="1" operator="lessThanOrEqual">
      <formula>0</formula>
    </cfRule>
  </conditionalFormatting>
  <conditionalFormatting sqref="M36:M37">
    <cfRule type="cellIs" dxfId="237" priority="14" stopIfTrue="1" operator="greaterThanOrEqual">
      <formula>200</formula>
    </cfRule>
  </conditionalFormatting>
  <conditionalFormatting sqref="C38">
    <cfRule type="cellIs" dxfId="236" priority="13" stopIfTrue="1" operator="lessThanOrEqual">
      <formula>0</formula>
    </cfRule>
  </conditionalFormatting>
  <conditionalFormatting sqref="C38">
    <cfRule type="cellIs" dxfId="235" priority="12" stopIfTrue="1" operator="greaterThanOrEqual">
      <formula>200</formula>
    </cfRule>
  </conditionalFormatting>
  <conditionalFormatting sqref="E38">
    <cfRule type="cellIs" dxfId="234" priority="11" stopIfTrue="1" operator="lessThanOrEqual">
      <formula>0</formula>
    </cfRule>
  </conditionalFormatting>
  <conditionalFormatting sqref="E38">
    <cfRule type="cellIs" dxfId="233" priority="10" stopIfTrue="1" operator="greaterThanOrEqual">
      <formula>200</formula>
    </cfRule>
  </conditionalFormatting>
  <conditionalFormatting sqref="G38">
    <cfRule type="cellIs" dxfId="232" priority="7" stopIfTrue="1" operator="lessThanOrEqual">
      <formula>0</formula>
    </cfRule>
  </conditionalFormatting>
  <conditionalFormatting sqref="G38">
    <cfRule type="cellIs" dxfId="231" priority="6" stopIfTrue="1" operator="greaterThanOrEqual">
      <formula>200</formula>
    </cfRule>
  </conditionalFormatting>
  <conditionalFormatting sqref="I38">
    <cfRule type="cellIs" dxfId="230" priority="5" stopIfTrue="1" operator="lessThanOrEqual">
      <formula>0</formula>
    </cfRule>
  </conditionalFormatting>
  <conditionalFormatting sqref="I38">
    <cfRule type="cellIs" dxfId="229" priority="4" stopIfTrue="1" operator="greaterThanOrEqual">
      <formula>200</formula>
    </cfRule>
  </conditionalFormatting>
  <conditionalFormatting sqref="AC46">
    <cfRule type="cellIs" dxfId="228" priority="3" stopIfTrue="1" operator="lessThanOrEqual">
      <formula>0</formula>
    </cfRule>
  </conditionalFormatting>
  <conditionalFormatting sqref="AC47:AC61 AC63">
    <cfRule type="cellIs" dxfId="227" priority="2" stopIfTrue="1" operator="lessThanOrEqual">
      <formula>0</formula>
    </cfRule>
  </conditionalFormatting>
  <conditionalFormatting sqref="AC62">
    <cfRule type="cellIs" dxfId="226" priority="1" stopIfTrue="1" operator="lessThanOrEqual">
      <formula>0</formula>
    </cfRule>
  </conditionalFormatting>
  <pageMargins left="0.7" right="0.7" top="0.75" bottom="0.75" header="0.3" footer="0.3"/>
  <pageSetup paperSize="9" orientation="portrait" horizontalDpi="0" verticalDpi="0" r:id="rId1"/>
  <ignoredErrors>
    <ignoredError sqref="AA7:AA33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C2:P63"/>
  <sheetViews>
    <sheetView zoomScale="75" zoomScaleNormal="75" workbookViewId="0">
      <selection activeCell="S25" sqref="S25"/>
    </sheetView>
  </sheetViews>
  <sheetFormatPr defaultRowHeight="12.75" x14ac:dyDescent="0.2"/>
  <cols>
    <col min="1" max="2" width="9.140625" style="942"/>
    <col min="3" max="3" width="8.7109375" style="942" customWidth="1"/>
    <col min="4" max="4" width="32.7109375" style="942" customWidth="1"/>
    <col min="5" max="6" width="11.7109375" style="942" customWidth="1"/>
    <col min="7" max="10" width="9.7109375" style="942" customWidth="1"/>
    <col min="11" max="11" width="8.7109375" style="942" customWidth="1"/>
    <col min="12" max="15" width="12.7109375" style="942" customWidth="1"/>
    <col min="16" max="16384" width="9.140625" style="942"/>
  </cols>
  <sheetData>
    <row r="2" spans="3:16" ht="25.5" x14ac:dyDescent="0.2">
      <c r="C2" s="1694" t="s">
        <v>471</v>
      </c>
      <c r="D2" s="1694"/>
      <c r="E2" s="1694"/>
      <c r="F2" s="1694"/>
      <c r="G2" s="1694"/>
      <c r="H2" s="1694"/>
      <c r="I2" s="1694"/>
      <c r="J2" s="1694"/>
      <c r="K2" s="1694"/>
      <c r="L2" s="1694"/>
      <c r="M2" s="1694"/>
      <c r="N2" s="1694"/>
      <c r="O2" s="1694"/>
    </row>
    <row r="3" spans="3:16" ht="23.25" x14ac:dyDescent="0.2">
      <c r="C3" s="1695" t="s">
        <v>495</v>
      </c>
      <c r="D3" s="1695"/>
      <c r="E3" s="1695"/>
      <c r="F3" s="1695"/>
      <c r="G3" s="1695"/>
      <c r="H3" s="1695"/>
      <c r="I3" s="1695"/>
      <c r="J3" s="1695"/>
      <c r="K3" s="1695"/>
      <c r="L3" s="1695"/>
      <c r="M3" s="1695"/>
      <c r="N3" s="1695"/>
      <c r="O3" s="1695"/>
    </row>
    <row r="4" spans="3:16" ht="23.25" x14ac:dyDescent="0.2">
      <c r="C4" s="1696" t="s">
        <v>507</v>
      </c>
      <c r="D4" s="1696"/>
      <c r="E4" s="1696"/>
      <c r="F4" s="1696"/>
      <c r="G4" s="1696"/>
      <c r="H4" s="1696"/>
      <c r="I4" s="1696"/>
      <c r="J4" s="1696"/>
      <c r="K4" s="1696"/>
      <c r="L4" s="1696"/>
      <c r="M4" s="1696"/>
      <c r="N4" s="1696"/>
      <c r="O4" s="1696"/>
    </row>
    <row r="5" spans="3:16" ht="21" x14ac:dyDescent="0.2">
      <c r="C5" s="939"/>
      <c r="D5" s="939"/>
      <c r="E5" s="939"/>
      <c r="F5" s="939"/>
      <c r="G5" s="939"/>
      <c r="H5" s="939"/>
      <c r="I5" s="939"/>
      <c r="J5" s="939"/>
      <c r="K5" s="939"/>
      <c r="L5" s="939"/>
      <c r="M5" s="939"/>
      <c r="N5" s="939"/>
      <c r="O5" s="940"/>
    </row>
    <row r="6" spans="3:16" ht="19.5" customHeight="1" thickBot="1" x14ac:dyDescent="0.25">
      <c r="C6" s="1738" t="s">
        <v>478</v>
      </c>
      <c r="D6" s="1738"/>
      <c r="E6" s="939"/>
      <c r="F6" s="939"/>
      <c r="G6" s="939"/>
      <c r="H6" s="939"/>
      <c r="I6" s="939"/>
      <c r="J6" s="939"/>
      <c r="K6" s="939"/>
      <c r="L6" s="939"/>
      <c r="M6" s="939"/>
      <c r="N6" s="939"/>
      <c r="O6" s="940"/>
      <c r="P6" s="941"/>
    </row>
    <row r="7" spans="3:16" ht="19.5" customHeight="1" x14ac:dyDescent="0.2">
      <c r="C7" s="1677" t="s">
        <v>5</v>
      </c>
      <c r="D7" s="1679" t="s">
        <v>472</v>
      </c>
      <c r="E7" s="1681" t="s">
        <v>492</v>
      </c>
      <c r="F7" s="1683" t="s">
        <v>491</v>
      </c>
      <c r="G7" s="1685" t="s">
        <v>7</v>
      </c>
      <c r="H7" s="1686"/>
      <c r="I7" s="1686"/>
      <c r="J7" s="1687"/>
      <c r="K7" s="1681" t="s">
        <v>481</v>
      </c>
      <c r="L7" s="1688" t="s">
        <v>484</v>
      </c>
      <c r="M7" s="1688" t="s">
        <v>482</v>
      </c>
      <c r="N7" s="1690" t="s">
        <v>483</v>
      </c>
      <c r="O7" s="1692" t="s">
        <v>485</v>
      </c>
      <c r="P7" s="941"/>
    </row>
    <row r="8" spans="3:16" ht="80.099999999999994" customHeight="1" thickBot="1" x14ac:dyDescent="0.25">
      <c r="C8" s="1678"/>
      <c r="D8" s="1680"/>
      <c r="E8" s="1682"/>
      <c r="F8" s="1684"/>
      <c r="G8" s="1029" t="s">
        <v>1</v>
      </c>
      <c r="H8" s="1030" t="s">
        <v>2</v>
      </c>
      <c r="I8" s="1030" t="s">
        <v>3</v>
      </c>
      <c r="J8" s="1031" t="s">
        <v>6</v>
      </c>
      <c r="K8" s="1682"/>
      <c r="L8" s="1689"/>
      <c r="M8" s="1689"/>
      <c r="N8" s="1691"/>
      <c r="O8" s="1693"/>
      <c r="P8" s="943"/>
    </row>
    <row r="9" spans="3:16" s="953" customFormat="1" ht="21.95" customHeight="1" x14ac:dyDescent="0.2">
      <c r="C9" s="1365">
        <v>1</v>
      </c>
      <c r="D9" s="1081" t="s">
        <v>12</v>
      </c>
      <c r="E9" s="1367">
        <v>5</v>
      </c>
      <c r="F9" s="1368">
        <v>1</v>
      </c>
      <c r="G9" s="1511">
        <v>200</v>
      </c>
      <c r="H9" s="1083">
        <v>187</v>
      </c>
      <c r="I9" s="1084">
        <v>150</v>
      </c>
      <c r="J9" s="1085">
        <v>180</v>
      </c>
      <c r="K9" s="1369">
        <v>2</v>
      </c>
      <c r="L9" s="1383">
        <f t="shared" ref="L9:L21" si="0">SUM(G9:J9)-MIN(G9:J9)</f>
        <v>567</v>
      </c>
      <c r="M9" s="1596">
        <f t="shared" ref="M9:M21" si="1">MAX(G9:J9)</f>
        <v>200</v>
      </c>
      <c r="N9" s="1371">
        <f t="shared" ref="N9:N21" si="2">ROUND(L9/3,1)</f>
        <v>189</v>
      </c>
      <c r="O9" s="1372">
        <f t="shared" ref="O9:O21" si="3">L9/10+K9</f>
        <v>58.7</v>
      </c>
    </row>
    <row r="10" spans="3:16" s="953" customFormat="1" ht="21.95" customHeight="1" x14ac:dyDescent="0.2">
      <c r="C10" s="1032">
        <v>2</v>
      </c>
      <c r="D10" s="1089" t="s">
        <v>566</v>
      </c>
      <c r="E10" s="1044">
        <v>4</v>
      </c>
      <c r="F10" s="1045">
        <v>1</v>
      </c>
      <c r="G10" s="1046">
        <v>186</v>
      </c>
      <c r="H10" s="1047">
        <v>184</v>
      </c>
      <c r="I10" s="1047">
        <v>189</v>
      </c>
      <c r="J10" s="1049">
        <v>164</v>
      </c>
      <c r="K10" s="1039"/>
      <c r="L10" s="1040">
        <f t="shared" si="0"/>
        <v>559</v>
      </c>
      <c r="M10" s="1041">
        <f t="shared" si="1"/>
        <v>189</v>
      </c>
      <c r="N10" s="1042">
        <f t="shared" si="2"/>
        <v>186.3</v>
      </c>
      <c r="O10" s="1043">
        <f t="shared" si="3"/>
        <v>55.9</v>
      </c>
    </row>
    <row r="11" spans="3:16" s="953" customFormat="1" ht="21.95" customHeight="1" x14ac:dyDescent="0.2">
      <c r="C11" s="954">
        <v>3</v>
      </c>
      <c r="D11" s="1086" t="s">
        <v>194</v>
      </c>
      <c r="E11" s="956">
        <v>3</v>
      </c>
      <c r="F11" s="957">
        <v>2</v>
      </c>
      <c r="G11" s="958">
        <v>184</v>
      </c>
      <c r="H11" s="959">
        <v>177</v>
      </c>
      <c r="I11" s="959">
        <v>138</v>
      </c>
      <c r="J11" s="961">
        <v>181</v>
      </c>
      <c r="K11" s="962"/>
      <c r="L11" s="963">
        <f t="shared" si="0"/>
        <v>542</v>
      </c>
      <c r="M11" s="964">
        <f t="shared" si="1"/>
        <v>184</v>
      </c>
      <c r="N11" s="965">
        <f t="shared" si="2"/>
        <v>180.7</v>
      </c>
      <c r="O11" s="952">
        <f t="shared" si="3"/>
        <v>54.2</v>
      </c>
    </row>
    <row r="12" spans="3:16" s="953" customFormat="1" ht="21.95" customHeight="1" x14ac:dyDescent="0.2">
      <c r="C12" s="1032">
        <v>4</v>
      </c>
      <c r="D12" s="1089" t="s">
        <v>34</v>
      </c>
      <c r="E12" s="1033">
        <v>1</v>
      </c>
      <c r="F12" s="1034">
        <v>2</v>
      </c>
      <c r="G12" s="1035">
        <v>156</v>
      </c>
      <c r="H12" s="1036">
        <v>191</v>
      </c>
      <c r="I12" s="1036">
        <v>167</v>
      </c>
      <c r="J12" s="1038">
        <v>177</v>
      </c>
      <c r="K12" s="1039"/>
      <c r="L12" s="1040">
        <f t="shared" si="0"/>
        <v>535</v>
      </c>
      <c r="M12" s="1041">
        <f t="shared" si="1"/>
        <v>191</v>
      </c>
      <c r="N12" s="1042">
        <f t="shared" si="2"/>
        <v>178.3</v>
      </c>
      <c r="O12" s="1043">
        <f t="shared" si="3"/>
        <v>53.5</v>
      </c>
    </row>
    <row r="13" spans="3:16" s="953" customFormat="1" ht="21.95" customHeight="1" x14ac:dyDescent="0.2">
      <c r="C13" s="954">
        <v>5</v>
      </c>
      <c r="D13" s="1086" t="s">
        <v>572</v>
      </c>
      <c r="E13" s="946">
        <v>5</v>
      </c>
      <c r="F13" s="947">
        <v>2</v>
      </c>
      <c r="G13" s="948">
        <v>168</v>
      </c>
      <c r="H13" s="949">
        <v>145</v>
      </c>
      <c r="I13" s="1404">
        <v>200</v>
      </c>
      <c r="J13" s="950">
        <v>165</v>
      </c>
      <c r="K13" s="962"/>
      <c r="L13" s="963">
        <f t="shared" si="0"/>
        <v>533</v>
      </c>
      <c r="M13" s="1284">
        <f t="shared" si="1"/>
        <v>200</v>
      </c>
      <c r="N13" s="965">
        <f t="shared" si="2"/>
        <v>177.7</v>
      </c>
      <c r="O13" s="952">
        <f t="shared" si="3"/>
        <v>53.3</v>
      </c>
    </row>
    <row r="14" spans="3:16" s="953" customFormat="1" ht="21.95" customHeight="1" x14ac:dyDescent="0.2">
      <c r="C14" s="1032">
        <v>6</v>
      </c>
      <c r="D14" s="1089" t="s">
        <v>134</v>
      </c>
      <c r="E14" s="1044">
        <v>2</v>
      </c>
      <c r="F14" s="1045">
        <v>1</v>
      </c>
      <c r="G14" s="1046">
        <v>177</v>
      </c>
      <c r="H14" s="1047">
        <v>176</v>
      </c>
      <c r="I14" s="1048">
        <v>179</v>
      </c>
      <c r="J14" s="1049">
        <v>148</v>
      </c>
      <c r="K14" s="1039"/>
      <c r="L14" s="1040">
        <f t="shared" si="0"/>
        <v>532</v>
      </c>
      <c r="M14" s="1041">
        <f t="shared" si="1"/>
        <v>179</v>
      </c>
      <c r="N14" s="1042">
        <f t="shared" si="2"/>
        <v>177.3</v>
      </c>
      <c r="O14" s="1043">
        <f t="shared" si="3"/>
        <v>53.2</v>
      </c>
    </row>
    <row r="15" spans="3:16" s="953" customFormat="1" ht="21.95" customHeight="1" x14ac:dyDescent="0.2">
      <c r="C15" s="954">
        <v>7</v>
      </c>
      <c r="D15" s="1086" t="s">
        <v>47</v>
      </c>
      <c r="E15" s="946">
        <v>2</v>
      </c>
      <c r="F15" s="947">
        <v>1</v>
      </c>
      <c r="G15" s="948">
        <v>161</v>
      </c>
      <c r="H15" s="949">
        <v>168</v>
      </c>
      <c r="I15" s="949">
        <v>170</v>
      </c>
      <c r="J15" s="950">
        <v>189</v>
      </c>
      <c r="K15" s="962"/>
      <c r="L15" s="963">
        <f t="shared" si="0"/>
        <v>527</v>
      </c>
      <c r="M15" s="964">
        <f t="shared" si="1"/>
        <v>189</v>
      </c>
      <c r="N15" s="965">
        <f t="shared" si="2"/>
        <v>175.7</v>
      </c>
      <c r="O15" s="952">
        <f t="shared" si="3"/>
        <v>52.7</v>
      </c>
    </row>
    <row r="16" spans="3:16" s="953" customFormat="1" ht="21.95" customHeight="1" x14ac:dyDescent="0.2">
      <c r="C16" s="1032">
        <v>8</v>
      </c>
      <c r="D16" s="1089" t="s">
        <v>41</v>
      </c>
      <c r="E16" s="1044">
        <v>6</v>
      </c>
      <c r="F16" s="1045">
        <v>1</v>
      </c>
      <c r="G16" s="1046">
        <v>183</v>
      </c>
      <c r="H16" s="1047">
        <v>130</v>
      </c>
      <c r="I16" s="1047">
        <v>152</v>
      </c>
      <c r="J16" s="1049">
        <v>183</v>
      </c>
      <c r="K16" s="1039"/>
      <c r="L16" s="1040">
        <f t="shared" si="0"/>
        <v>518</v>
      </c>
      <c r="M16" s="1041">
        <f t="shared" si="1"/>
        <v>183</v>
      </c>
      <c r="N16" s="1042">
        <f t="shared" si="2"/>
        <v>172.7</v>
      </c>
      <c r="O16" s="1043">
        <f t="shared" si="3"/>
        <v>51.8</v>
      </c>
    </row>
    <row r="17" spans="3:16" s="953" customFormat="1" ht="21.95" customHeight="1" x14ac:dyDescent="0.2">
      <c r="C17" s="954">
        <v>9</v>
      </c>
      <c r="D17" s="1086" t="s">
        <v>51</v>
      </c>
      <c r="E17" s="956">
        <v>3</v>
      </c>
      <c r="F17" s="957">
        <v>2</v>
      </c>
      <c r="G17" s="958">
        <v>136</v>
      </c>
      <c r="H17" s="959">
        <v>167</v>
      </c>
      <c r="I17" s="959">
        <v>146</v>
      </c>
      <c r="J17" s="961">
        <v>167</v>
      </c>
      <c r="K17" s="962"/>
      <c r="L17" s="963">
        <f t="shared" si="0"/>
        <v>480</v>
      </c>
      <c r="M17" s="964">
        <f t="shared" si="1"/>
        <v>167</v>
      </c>
      <c r="N17" s="965">
        <f t="shared" si="2"/>
        <v>160</v>
      </c>
      <c r="O17" s="952">
        <f t="shared" si="3"/>
        <v>48</v>
      </c>
    </row>
    <row r="18" spans="3:16" s="953" customFormat="1" ht="21.95" customHeight="1" x14ac:dyDescent="0.2">
      <c r="C18" s="1032">
        <v>10</v>
      </c>
      <c r="D18" s="1089" t="s">
        <v>11</v>
      </c>
      <c r="E18" s="1044">
        <v>1</v>
      </c>
      <c r="F18" s="1045">
        <v>1</v>
      </c>
      <c r="G18" s="1046">
        <v>169</v>
      </c>
      <c r="H18" s="1047">
        <v>149</v>
      </c>
      <c r="I18" s="1047">
        <v>128</v>
      </c>
      <c r="J18" s="1049">
        <v>158</v>
      </c>
      <c r="K18" s="1039"/>
      <c r="L18" s="1040">
        <f t="shared" si="0"/>
        <v>476</v>
      </c>
      <c r="M18" s="1041">
        <f t="shared" si="1"/>
        <v>169</v>
      </c>
      <c r="N18" s="1042">
        <f t="shared" si="2"/>
        <v>158.69999999999999</v>
      </c>
      <c r="O18" s="1043">
        <f t="shared" si="3"/>
        <v>47.6</v>
      </c>
    </row>
    <row r="19" spans="3:16" s="953" customFormat="1" ht="21.95" customHeight="1" x14ac:dyDescent="0.2">
      <c r="C19" s="954">
        <v>11</v>
      </c>
      <c r="D19" s="1086" t="s">
        <v>567</v>
      </c>
      <c r="E19" s="946">
        <v>5</v>
      </c>
      <c r="F19" s="947">
        <v>1</v>
      </c>
      <c r="G19" s="948">
        <v>157</v>
      </c>
      <c r="H19" s="949">
        <v>164</v>
      </c>
      <c r="I19" s="949">
        <v>152</v>
      </c>
      <c r="J19" s="950">
        <v>127</v>
      </c>
      <c r="K19" s="962"/>
      <c r="L19" s="963">
        <f t="shared" si="0"/>
        <v>473</v>
      </c>
      <c r="M19" s="964">
        <f t="shared" si="1"/>
        <v>164</v>
      </c>
      <c r="N19" s="965">
        <f t="shared" si="2"/>
        <v>157.69999999999999</v>
      </c>
      <c r="O19" s="952">
        <f t="shared" si="3"/>
        <v>47.3</v>
      </c>
    </row>
    <row r="20" spans="3:16" s="953" customFormat="1" ht="21.95" customHeight="1" x14ac:dyDescent="0.2">
      <c r="C20" s="1032">
        <v>12</v>
      </c>
      <c r="D20" s="1089" t="s">
        <v>568</v>
      </c>
      <c r="E20" s="1044">
        <v>3</v>
      </c>
      <c r="F20" s="1045">
        <v>1</v>
      </c>
      <c r="G20" s="1046">
        <v>133</v>
      </c>
      <c r="H20" s="1047">
        <v>166</v>
      </c>
      <c r="I20" s="1047">
        <v>154</v>
      </c>
      <c r="J20" s="1049">
        <v>145</v>
      </c>
      <c r="K20" s="1039"/>
      <c r="L20" s="1040">
        <f t="shared" si="0"/>
        <v>465</v>
      </c>
      <c r="M20" s="1041">
        <f t="shared" si="1"/>
        <v>166</v>
      </c>
      <c r="N20" s="1042">
        <f t="shared" si="2"/>
        <v>155</v>
      </c>
      <c r="O20" s="1043">
        <f t="shared" si="3"/>
        <v>46.5</v>
      </c>
    </row>
    <row r="21" spans="3:16" s="953" customFormat="1" ht="21.95" customHeight="1" x14ac:dyDescent="0.2">
      <c r="C21" s="954">
        <v>13</v>
      </c>
      <c r="D21" s="1086" t="s">
        <v>607</v>
      </c>
      <c r="E21" s="946">
        <v>2</v>
      </c>
      <c r="F21" s="947">
        <v>2</v>
      </c>
      <c r="G21" s="948">
        <v>147</v>
      </c>
      <c r="H21" s="949">
        <v>146</v>
      </c>
      <c r="I21" s="949">
        <v>139</v>
      </c>
      <c r="J21" s="950">
        <v>116</v>
      </c>
      <c r="K21" s="962"/>
      <c r="L21" s="963">
        <f t="shared" si="0"/>
        <v>432</v>
      </c>
      <c r="M21" s="964">
        <f t="shared" si="1"/>
        <v>147</v>
      </c>
      <c r="N21" s="965">
        <f t="shared" si="2"/>
        <v>144</v>
      </c>
      <c r="O21" s="952">
        <f t="shared" si="3"/>
        <v>43.2</v>
      </c>
    </row>
    <row r="22" spans="3:16" s="953" customFormat="1" ht="21.95" customHeight="1" x14ac:dyDescent="0.2">
      <c r="C22" s="1032">
        <v>14</v>
      </c>
      <c r="D22" s="1089" t="s">
        <v>575</v>
      </c>
      <c r="E22" s="1044">
        <v>3</v>
      </c>
      <c r="F22" s="1045">
        <v>2</v>
      </c>
      <c r="G22" s="1046">
        <v>138</v>
      </c>
      <c r="H22" s="1047">
        <v>140</v>
      </c>
      <c r="I22" s="1047">
        <v>151</v>
      </c>
      <c r="J22" s="1049">
        <v>133</v>
      </c>
      <c r="K22" s="1039"/>
      <c r="L22" s="1040">
        <f t="shared" ref="L22" si="4">SUM(G22:J22)-MIN(G22:J22)</f>
        <v>429</v>
      </c>
      <c r="M22" s="1041">
        <f t="shared" ref="M22" si="5">MAX(G22:J22)</f>
        <v>151</v>
      </c>
      <c r="N22" s="1042">
        <f t="shared" ref="N22" si="6">ROUND(L22/3,1)</f>
        <v>143</v>
      </c>
      <c r="O22" s="1043">
        <f t="shared" ref="O22" si="7">L22/10+K22</f>
        <v>42.9</v>
      </c>
    </row>
    <row r="23" spans="3:16" s="953" customFormat="1" ht="21.95" customHeight="1" x14ac:dyDescent="0.2">
      <c r="C23" s="954">
        <v>15</v>
      </c>
      <c r="D23" s="1086" t="s">
        <v>577</v>
      </c>
      <c r="E23" s="946">
        <v>6</v>
      </c>
      <c r="F23" s="947">
        <v>1</v>
      </c>
      <c r="G23" s="948">
        <v>85</v>
      </c>
      <c r="H23" s="949">
        <v>133</v>
      </c>
      <c r="I23" s="949">
        <v>140</v>
      </c>
      <c r="J23" s="950">
        <v>136</v>
      </c>
      <c r="K23" s="962"/>
      <c r="L23" s="963">
        <f>SUM(G23:J23)-MIN(G23:J23)</f>
        <v>409</v>
      </c>
      <c r="M23" s="964">
        <f>MAX(G23:J23)</f>
        <v>140</v>
      </c>
      <c r="N23" s="965">
        <f>ROUND(L23/3,1)</f>
        <v>136.30000000000001</v>
      </c>
      <c r="O23" s="952">
        <f>L23/10+K23</f>
        <v>40.9</v>
      </c>
    </row>
    <row r="24" spans="3:16" s="953" customFormat="1" ht="21.95" customHeight="1" x14ac:dyDescent="0.2">
      <c r="C24" s="1032">
        <v>16</v>
      </c>
      <c r="D24" s="1089" t="s">
        <v>25</v>
      </c>
      <c r="E24" s="1044">
        <v>5</v>
      </c>
      <c r="F24" s="1045">
        <v>2</v>
      </c>
      <c r="G24" s="1046">
        <v>124</v>
      </c>
      <c r="H24" s="1047">
        <v>152</v>
      </c>
      <c r="I24" s="1047">
        <v>129</v>
      </c>
      <c r="J24" s="1049">
        <v>124</v>
      </c>
      <c r="K24" s="1039"/>
      <c r="L24" s="1040">
        <f>SUM(G24:J24)-MIN(G24:J24)</f>
        <v>405</v>
      </c>
      <c r="M24" s="1041">
        <f>MAX(G24:J24)</f>
        <v>152</v>
      </c>
      <c r="N24" s="1042">
        <f>ROUND(L24/3,1)</f>
        <v>135</v>
      </c>
      <c r="O24" s="1043">
        <f>L24/10+K24</f>
        <v>40.5</v>
      </c>
    </row>
    <row r="25" spans="3:16" s="953" customFormat="1" ht="21.95" customHeight="1" thickBot="1" x14ac:dyDescent="0.25">
      <c r="C25" s="968">
        <v>17</v>
      </c>
      <c r="D25" s="1088" t="s">
        <v>574</v>
      </c>
      <c r="E25" s="1374">
        <v>2</v>
      </c>
      <c r="F25" s="1375">
        <v>2</v>
      </c>
      <c r="G25" s="1376">
        <v>127</v>
      </c>
      <c r="H25" s="1377">
        <v>134</v>
      </c>
      <c r="I25" s="1378">
        <v>107</v>
      </c>
      <c r="J25" s="1379">
        <v>108</v>
      </c>
      <c r="K25" s="974"/>
      <c r="L25" s="975">
        <f>SUM(G25:J25)-MIN(G25:J25)</f>
        <v>369</v>
      </c>
      <c r="M25" s="974">
        <f>MAX(G25:J25)</f>
        <v>134</v>
      </c>
      <c r="N25" s="976">
        <f>ROUND(L25/3,1)</f>
        <v>123</v>
      </c>
      <c r="O25" s="1380">
        <f>L25/10+K25</f>
        <v>36.9</v>
      </c>
    </row>
    <row r="26" spans="3:16" ht="12" customHeight="1" x14ac:dyDescent="0.25">
      <c r="C26" s="978"/>
      <c r="D26" s="978"/>
      <c r="E26" s="978"/>
      <c r="F26" s="978"/>
      <c r="G26" s="978"/>
      <c r="H26" s="978"/>
      <c r="I26" s="978"/>
      <c r="J26" s="978"/>
      <c r="K26" s="978"/>
      <c r="L26" s="978"/>
      <c r="M26" s="978"/>
      <c r="N26" s="978"/>
      <c r="O26" s="978"/>
      <c r="P26" s="978"/>
    </row>
    <row r="27" spans="3:16" ht="18" x14ac:dyDescent="0.2">
      <c r="C27" s="979"/>
      <c r="D27" s="980" t="s">
        <v>12</v>
      </c>
      <c r="E27" s="981" t="s">
        <v>37</v>
      </c>
      <c r="F27" s="1670" t="s">
        <v>663</v>
      </c>
      <c r="G27" s="1670"/>
      <c r="H27" s="1671" t="s">
        <v>60</v>
      </c>
      <c r="I27" s="1671"/>
      <c r="J27" s="1671"/>
      <c r="K27" s="1671"/>
      <c r="L27" s="1671"/>
      <c r="M27" s="982"/>
      <c r="N27" s="979"/>
      <c r="O27" s="979"/>
    </row>
    <row r="28" spans="3:16" ht="39.75" customHeight="1" x14ac:dyDescent="0.2">
      <c r="C28" s="983"/>
      <c r="D28" s="1594" t="s">
        <v>664</v>
      </c>
      <c r="E28" s="985" t="s">
        <v>37</v>
      </c>
      <c r="F28" s="1670" t="s">
        <v>665</v>
      </c>
      <c r="G28" s="1670"/>
      <c r="H28" s="1672" t="s">
        <v>470</v>
      </c>
      <c r="I28" s="1672"/>
      <c r="J28" s="1672"/>
      <c r="K28" s="1672"/>
      <c r="L28" s="1672"/>
      <c r="M28" s="986"/>
      <c r="N28" s="983"/>
      <c r="O28" s="983"/>
    </row>
    <row r="29" spans="3:16" ht="18" x14ac:dyDescent="0.25">
      <c r="C29" s="978"/>
      <c r="D29" s="978"/>
      <c r="E29" s="978"/>
      <c r="F29" s="978"/>
      <c r="G29" s="978"/>
      <c r="H29" s="978"/>
      <c r="I29" s="978"/>
      <c r="J29" s="978"/>
      <c r="K29" s="978"/>
      <c r="L29" s="978"/>
      <c r="M29" s="978"/>
      <c r="N29" s="978"/>
      <c r="O29" s="978"/>
    </row>
    <row r="30" spans="3:16" ht="18" x14ac:dyDescent="0.25">
      <c r="C30" s="978"/>
      <c r="D30" s="978"/>
      <c r="E30" s="978"/>
      <c r="F30" s="978"/>
      <c r="G30" s="978"/>
      <c r="H30" s="978"/>
      <c r="I30" s="978"/>
      <c r="J30" s="978"/>
      <c r="K30" s="978"/>
      <c r="L30" s="978"/>
      <c r="M30" s="978"/>
      <c r="N30" s="978"/>
      <c r="O30" s="978"/>
    </row>
    <row r="31" spans="3:16" ht="18.75" customHeight="1" thickBot="1" x14ac:dyDescent="0.3">
      <c r="C31" s="1673" t="s">
        <v>479</v>
      </c>
      <c r="D31" s="1673"/>
      <c r="E31" s="978"/>
      <c r="F31" s="978"/>
      <c r="G31" s="978"/>
      <c r="H31" s="978"/>
      <c r="I31" s="978"/>
      <c r="J31" s="978"/>
      <c r="K31" s="978"/>
      <c r="L31" s="978"/>
      <c r="M31" s="978"/>
      <c r="N31" s="978"/>
      <c r="O31" s="978"/>
      <c r="P31" s="978"/>
    </row>
    <row r="32" spans="3:16" ht="19.5" customHeight="1" x14ac:dyDescent="0.2">
      <c r="C32" s="1677" t="s">
        <v>5</v>
      </c>
      <c r="D32" s="1679" t="s">
        <v>472</v>
      </c>
      <c r="E32" s="1681" t="s">
        <v>492</v>
      </c>
      <c r="F32" s="1683" t="s">
        <v>491</v>
      </c>
      <c r="G32" s="1685" t="s">
        <v>7</v>
      </c>
      <c r="H32" s="1686"/>
      <c r="I32" s="1686"/>
      <c r="J32" s="1687"/>
      <c r="K32" s="1681" t="s">
        <v>481</v>
      </c>
      <c r="L32" s="1688" t="s">
        <v>484</v>
      </c>
      <c r="M32" s="1688" t="s">
        <v>482</v>
      </c>
      <c r="N32" s="1690" t="s">
        <v>483</v>
      </c>
      <c r="O32" s="1692" t="s">
        <v>485</v>
      </c>
      <c r="P32" s="941"/>
    </row>
    <row r="33" spans="3:16" ht="80.099999999999994" customHeight="1" thickBot="1" x14ac:dyDescent="0.25">
      <c r="C33" s="1678"/>
      <c r="D33" s="1680"/>
      <c r="E33" s="1682"/>
      <c r="F33" s="1684"/>
      <c r="G33" s="1029" t="s">
        <v>1</v>
      </c>
      <c r="H33" s="1030" t="s">
        <v>2</v>
      </c>
      <c r="I33" s="1030" t="s">
        <v>3</v>
      </c>
      <c r="J33" s="1031" t="s">
        <v>6</v>
      </c>
      <c r="K33" s="1682"/>
      <c r="L33" s="1689"/>
      <c r="M33" s="1689"/>
      <c r="N33" s="1691"/>
      <c r="O33" s="1693"/>
      <c r="P33" s="943"/>
    </row>
    <row r="34" spans="3:16" s="953" customFormat="1" ht="21.95" customHeight="1" x14ac:dyDescent="0.2">
      <c r="C34" s="990">
        <v>1</v>
      </c>
      <c r="D34" s="1002" t="s">
        <v>50</v>
      </c>
      <c r="E34" s="992">
        <v>1</v>
      </c>
      <c r="F34" s="993">
        <v>1</v>
      </c>
      <c r="G34" s="1003">
        <v>169</v>
      </c>
      <c r="H34" s="1004">
        <v>192</v>
      </c>
      <c r="I34" s="1004">
        <v>131</v>
      </c>
      <c r="J34" s="1005">
        <v>180</v>
      </c>
      <c r="K34" s="997">
        <v>2</v>
      </c>
      <c r="L34" s="1267">
        <f t="shared" ref="L34:L49" si="8">SUM(G34:J34)-MIN(G34:J34)</f>
        <v>541</v>
      </c>
      <c r="M34" s="1268">
        <f t="shared" ref="M34:M49" si="9">MAX(G34:J34)</f>
        <v>192</v>
      </c>
      <c r="N34" s="1000">
        <f t="shared" ref="N34:N49" si="10">(SUM(G34:J34)-MIN(G34:J34))/3</f>
        <v>180.33333333333334</v>
      </c>
      <c r="O34" s="1001">
        <f t="shared" ref="O34:O49" si="11">L34/10+K34</f>
        <v>56.1</v>
      </c>
    </row>
    <row r="35" spans="3:16" s="953" customFormat="1" ht="21.95" customHeight="1" x14ac:dyDescent="0.2">
      <c r="C35" s="1059">
        <v>2</v>
      </c>
      <c r="D35" s="1060" t="s">
        <v>10</v>
      </c>
      <c r="E35" s="1061">
        <v>4</v>
      </c>
      <c r="F35" s="1062">
        <v>1</v>
      </c>
      <c r="G35" s="1063">
        <v>180</v>
      </c>
      <c r="H35" s="1064">
        <v>162</v>
      </c>
      <c r="I35" s="1064">
        <v>159</v>
      </c>
      <c r="J35" s="1065">
        <v>189</v>
      </c>
      <c r="K35" s="1066"/>
      <c r="L35" s="1067">
        <f t="shared" si="8"/>
        <v>531</v>
      </c>
      <c r="M35" s="1068">
        <f t="shared" si="9"/>
        <v>189</v>
      </c>
      <c r="N35" s="1069">
        <f t="shared" si="10"/>
        <v>177</v>
      </c>
      <c r="O35" s="1070">
        <f t="shared" si="11"/>
        <v>53.1</v>
      </c>
    </row>
    <row r="36" spans="3:16" s="953" customFormat="1" ht="21.95" customHeight="1" x14ac:dyDescent="0.2">
      <c r="C36" s="990">
        <v>3</v>
      </c>
      <c r="D36" s="1002" t="s">
        <v>581</v>
      </c>
      <c r="E36" s="992">
        <v>3</v>
      </c>
      <c r="F36" s="993">
        <v>1</v>
      </c>
      <c r="G36" s="1003">
        <v>156</v>
      </c>
      <c r="H36" s="1004">
        <v>176</v>
      </c>
      <c r="I36" s="1004">
        <v>124</v>
      </c>
      <c r="J36" s="1005">
        <v>170</v>
      </c>
      <c r="K36" s="997"/>
      <c r="L36" s="998">
        <f t="shared" si="8"/>
        <v>502</v>
      </c>
      <c r="M36" s="999">
        <f t="shared" si="9"/>
        <v>176</v>
      </c>
      <c r="N36" s="1000">
        <f t="shared" si="10"/>
        <v>167.33333333333334</v>
      </c>
      <c r="O36" s="1001">
        <f t="shared" si="11"/>
        <v>50.2</v>
      </c>
    </row>
    <row r="37" spans="3:16" s="953" customFormat="1" ht="21.95" customHeight="1" x14ac:dyDescent="0.2">
      <c r="C37" s="1059">
        <v>4</v>
      </c>
      <c r="D37" s="1060" t="s">
        <v>44</v>
      </c>
      <c r="E37" s="1061">
        <v>1</v>
      </c>
      <c r="F37" s="1062">
        <v>2</v>
      </c>
      <c r="G37" s="1063">
        <v>148</v>
      </c>
      <c r="H37" s="1064">
        <v>190</v>
      </c>
      <c r="I37" s="1064">
        <v>147</v>
      </c>
      <c r="J37" s="1065">
        <v>161</v>
      </c>
      <c r="K37" s="1066"/>
      <c r="L37" s="1067">
        <f t="shared" si="8"/>
        <v>499</v>
      </c>
      <c r="M37" s="1068">
        <f t="shared" si="9"/>
        <v>190</v>
      </c>
      <c r="N37" s="1069">
        <f t="shared" si="10"/>
        <v>166.33333333333334</v>
      </c>
      <c r="O37" s="1070">
        <f t="shared" si="11"/>
        <v>49.9</v>
      </c>
    </row>
    <row r="38" spans="3:16" s="953" customFormat="1" ht="21.95" customHeight="1" x14ac:dyDescent="0.2">
      <c r="C38" s="990">
        <v>5</v>
      </c>
      <c r="D38" s="1002" t="s">
        <v>8</v>
      </c>
      <c r="E38" s="992">
        <v>4</v>
      </c>
      <c r="F38" s="993">
        <v>2</v>
      </c>
      <c r="G38" s="1003">
        <v>151</v>
      </c>
      <c r="H38" s="1004">
        <v>171</v>
      </c>
      <c r="I38" s="1004">
        <v>173</v>
      </c>
      <c r="J38" s="1005">
        <v>149</v>
      </c>
      <c r="K38" s="997"/>
      <c r="L38" s="998">
        <f t="shared" si="8"/>
        <v>495</v>
      </c>
      <c r="M38" s="999">
        <f t="shared" si="9"/>
        <v>173</v>
      </c>
      <c r="N38" s="1000">
        <f t="shared" si="10"/>
        <v>165</v>
      </c>
      <c r="O38" s="1001">
        <f t="shared" si="11"/>
        <v>49.5</v>
      </c>
    </row>
    <row r="39" spans="3:16" s="953" customFormat="1" ht="21.95" customHeight="1" x14ac:dyDescent="0.2">
      <c r="C39" s="1059">
        <v>6</v>
      </c>
      <c r="D39" s="1060" t="s">
        <v>585</v>
      </c>
      <c r="E39" s="1061">
        <v>2</v>
      </c>
      <c r="F39" s="1062">
        <v>2</v>
      </c>
      <c r="G39" s="1063">
        <v>140</v>
      </c>
      <c r="H39" s="1064">
        <v>163</v>
      </c>
      <c r="I39" s="1064">
        <v>154</v>
      </c>
      <c r="J39" s="1065">
        <v>147</v>
      </c>
      <c r="K39" s="1066"/>
      <c r="L39" s="1067">
        <f t="shared" si="8"/>
        <v>464</v>
      </c>
      <c r="M39" s="1068">
        <f t="shared" si="9"/>
        <v>163</v>
      </c>
      <c r="N39" s="1069">
        <f t="shared" si="10"/>
        <v>154.66666666666666</v>
      </c>
      <c r="O39" s="1070">
        <f t="shared" si="11"/>
        <v>46.4</v>
      </c>
    </row>
    <row r="40" spans="3:16" s="953" customFormat="1" ht="21.95" customHeight="1" x14ac:dyDescent="0.2">
      <c r="C40" s="990">
        <v>7</v>
      </c>
      <c r="D40" s="1002" t="s">
        <v>580</v>
      </c>
      <c r="E40" s="992">
        <v>3</v>
      </c>
      <c r="F40" s="993">
        <v>1</v>
      </c>
      <c r="G40" s="1003">
        <v>170</v>
      </c>
      <c r="H40" s="1004">
        <v>116</v>
      </c>
      <c r="I40" s="1004">
        <v>176</v>
      </c>
      <c r="J40" s="1005">
        <v>118</v>
      </c>
      <c r="K40" s="997"/>
      <c r="L40" s="998">
        <f t="shared" si="8"/>
        <v>464</v>
      </c>
      <c r="M40" s="999">
        <f t="shared" si="9"/>
        <v>176</v>
      </c>
      <c r="N40" s="1000">
        <f t="shared" si="10"/>
        <v>154.66666666666666</v>
      </c>
      <c r="O40" s="1001">
        <f t="shared" si="11"/>
        <v>46.4</v>
      </c>
    </row>
    <row r="41" spans="3:16" s="953" customFormat="1" ht="21.95" customHeight="1" x14ac:dyDescent="0.2">
      <c r="C41" s="1059">
        <v>8</v>
      </c>
      <c r="D41" s="1060" t="s">
        <v>584</v>
      </c>
      <c r="E41" s="1061">
        <v>5</v>
      </c>
      <c r="F41" s="1062">
        <v>2</v>
      </c>
      <c r="G41" s="1063">
        <v>154</v>
      </c>
      <c r="H41" s="1064">
        <v>166</v>
      </c>
      <c r="I41" s="1064">
        <v>139</v>
      </c>
      <c r="J41" s="1065">
        <v>143</v>
      </c>
      <c r="K41" s="1066"/>
      <c r="L41" s="1067">
        <f t="shared" si="8"/>
        <v>463</v>
      </c>
      <c r="M41" s="1068">
        <f t="shared" si="9"/>
        <v>166</v>
      </c>
      <c r="N41" s="1069">
        <f t="shared" si="10"/>
        <v>154.33333333333334</v>
      </c>
      <c r="O41" s="1070">
        <f t="shared" si="11"/>
        <v>46.3</v>
      </c>
    </row>
    <row r="42" spans="3:16" s="953" customFormat="1" ht="21.95" customHeight="1" x14ac:dyDescent="0.2">
      <c r="C42" s="990">
        <v>9</v>
      </c>
      <c r="D42" s="1002" t="s">
        <v>36</v>
      </c>
      <c r="E42" s="992">
        <v>4</v>
      </c>
      <c r="F42" s="993">
        <v>2</v>
      </c>
      <c r="G42" s="1003">
        <v>121</v>
      </c>
      <c r="H42" s="1004">
        <v>148</v>
      </c>
      <c r="I42" s="1004">
        <v>158</v>
      </c>
      <c r="J42" s="1005">
        <v>144</v>
      </c>
      <c r="K42" s="997"/>
      <c r="L42" s="998">
        <f t="shared" si="8"/>
        <v>450</v>
      </c>
      <c r="M42" s="999">
        <f t="shared" si="9"/>
        <v>158</v>
      </c>
      <c r="N42" s="1000">
        <f t="shared" si="10"/>
        <v>150</v>
      </c>
      <c r="O42" s="1001">
        <f t="shared" si="11"/>
        <v>45</v>
      </c>
    </row>
    <row r="43" spans="3:16" s="953" customFormat="1" ht="21.95" customHeight="1" x14ac:dyDescent="0.2">
      <c r="C43" s="1059">
        <v>10</v>
      </c>
      <c r="D43" s="1060" t="s">
        <v>14</v>
      </c>
      <c r="E43" s="1061">
        <v>6</v>
      </c>
      <c r="F43" s="1062">
        <v>2</v>
      </c>
      <c r="G43" s="1063">
        <v>133</v>
      </c>
      <c r="H43" s="1064">
        <v>132</v>
      </c>
      <c r="I43" s="1064">
        <v>149</v>
      </c>
      <c r="J43" s="1065">
        <v>155</v>
      </c>
      <c r="K43" s="1066"/>
      <c r="L43" s="1067">
        <f t="shared" si="8"/>
        <v>437</v>
      </c>
      <c r="M43" s="1068">
        <f t="shared" si="9"/>
        <v>155</v>
      </c>
      <c r="N43" s="1069">
        <f t="shared" si="10"/>
        <v>145.66666666666666</v>
      </c>
      <c r="O43" s="1070">
        <f t="shared" si="11"/>
        <v>43.7</v>
      </c>
    </row>
    <row r="44" spans="3:16" s="953" customFormat="1" ht="21.95" customHeight="1" x14ac:dyDescent="0.2">
      <c r="C44" s="990">
        <v>11</v>
      </c>
      <c r="D44" s="1002" t="s">
        <v>589</v>
      </c>
      <c r="E44" s="992">
        <v>4</v>
      </c>
      <c r="F44" s="993">
        <v>2</v>
      </c>
      <c r="G44" s="1003">
        <v>113</v>
      </c>
      <c r="H44" s="1004">
        <v>115</v>
      </c>
      <c r="I44" s="1004">
        <v>190</v>
      </c>
      <c r="J44" s="1005">
        <v>123</v>
      </c>
      <c r="K44" s="997"/>
      <c r="L44" s="998">
        <f t="shared" si="8"/>
        <v>428</v>
      </c>
      <c r="M44" s="999">
        <f t="shared" si="9"/>
        <v>190</v>
      </c>
      <c r="N44" s="1000">
        <f t="shared" si="10"/>
        <v>142.66666666666666</v>
      </c>
      <c r="O44" s="1001">
        <f t="shared" si="11"/>
        <v>42.8</v>
      </c>
    </row>
    <row r="45" spans="3:16" s="953" customFormat="1" ht="21.95" customHeight="1" x14ac:dyDescent="0.2">
      <c r="C45" s="1059">
        <v>12</v>
      </c>
      <c r="D45" s="1060" t="s">
        <v>599</v>
      </c>
      <c r="E45" s="1061">
        <v>6</v>
      </c>
      <c r="F45" s="1062">
        <v>1</v>
      </c>
      <c r="G45" s="1063">
        <v>120</v>
      </c>
      <c r="H45" s="1064">
        <v>162</v>
      </c>
      <c r="I45" s="1064">
        <v>146</v>
      </c>
      <c r="J45" s="1065">
        <v>118</v>
      </c>
      <c r="K45" s="1066"/>
      <c r="L45" s="1067">
        <f t="shared" ref="L45:L47" si="12">SUM(G45:J45)-MIN(G45:J45)</f>
        <v>428</v>
      </c>
      <c r="M45" s="1068">
        <f t="shared" ref="M45:M47" si="13">MAX(G45:J45)</f>
        <v>162</v>
      </c>
      <c r="N45" s="1069">
        <f t="shared" ref="N45:N47" si="14">(SUM(G45:J45)-MIN(G45:J45))/3</f>
        <v>142.66666666666666</v>
      </c>
      <c r="O45" s="1070">
        <f t="shared" ref="O45:O47" si="15">L45/10+K45</f>
        <v>42.8</v>
      </c>
    </row>
    <row r="46" spans="3:16" s="953" customFormat="1" ht="21.95" customHeight="1" x14ac:dyDescent="0.2">
      <c r="C46" s="990">
        <v>13</v>
      </c>
      <c r="D46" s="1002" t="s">
        <v>650</v>
      </c>
      <c r="E46" s="992">
        <v>6</v>
      </c>
      <c r="F46" s="993">
        <v>2</v>
      </c>
      <c r="G46" s="1003">
        <v>139</v>
      </c>
      <c r="H46" s="1004">
        <v>116</v>
      </c>
      <c r="I46" s="1004">
        <v>117</v>
      </c>
      <c r="J46" s="1005">
        <v>127</v>
      </c>
      <c r="K46" s="997"/>
      <c r="L46" s="998">
        <f t="shared" si="12"/>
        <v>383</v>
      </c>
      <c r="M46" s="999">
        <f t="shared" si="13"/>
        <v>139</v>
      </c>
      <c r="N46" s="1000">
        <f t="shared" si="14"/>
        <v>127.66666666666667</v>
      </c>
      <c r="O46" s="1001">
        <f t="shared" si="15"/>
        <v>38.299999999999997</v>
      </c>
    </row>
    <row r="47" spans="3:16" ht="21.95" customHeight="1" x14ac:dyDescent="0.25">
      <c r="C47" s="1059">
        <v>14</v>
      </c>
      <c r="D47" s="1060" t="s">
        <v>588</v>
      </c>
      <c r="E47" s="1061">
        <v>6</v>
      </c>
      <c r="F47" s="1062">
        <v>2</v>
      </c>
      <c r="G47" s="1063">
        <v>86</v>
      </c>
      <c r="H47" s="1064">
        <v>105</v>
      </c>
      <c r="I47" s="1064">
        <v>140</v>
      </c>
      <c r="J47" s="1065">
        <v>130</v>
      </c>
      <c r="K47" s="1066"/>
      <c r="L47" s="1067">
        <f t="shared" si="12"/>
        <v>375</v>
      </c>
      <c r="M47" s="1068">
        <f t="shared" si="13"/>
        <v>140</v>
      </c>
      <c r="N47" s="1069">
        <f t="shared" si="14"/>
        <v>125</v>
      </c>
      <c r="O47" s="1070">
        <f t="shared" si="15"/>
        <v>37.5</v>
      </c>
      <c r="P47" s="978"/>
    </row>
    <row r="48" spans="3:16" ht="21.95" customHeight="1" x14ac:dyDescent="0.2">
      <c r="C48" s="990">
        <v>15</v>
      </c>
      <c r="D48" s="1002" t="s">
        <v>592</v>
      </c>
      <c r="E48" s="992">
        <v>4</v>
      </c>
      <c r="F48" s="993">
        <v>1</v>
      </c>
      <c r="G48" s="1003">
        <v>146</v>
      </c>
      <c r="H48" s="1004">
        <v>87</v>
      </c>
      <c r="I48" s="1004">
        <v>96</v>
      </c>
      <c r="J48" s="1005">
        <v>116</v>
      </c>
      <c r="K48" s="997"/>
      <c r="L48" s="998">
        <f t="shared" si="8"/>
        <v>358</v>
      </c>
      <c r="M48" s="999">
        <f t="shared" si="9"/>
        <v>146</v>
      </c>
      <c r="N48" s="1000">
        <f t="shared" si="10"/>
        <v>119.33333333333333</v>
      </c>
      <c r="O48" s="1001">
        <f t="shared" si="11"/>
        <v>35.799999999999997</v>
      </c>
    </row>
    <row r="49" spans="3:16" ht="21.95" customHeight="1" thickBot="1" x14ac:dyDescent="0.25">
      <c r="C49" s="1595">
        <v>16</v>
      </c>
      <c r="D49" s="1071" t="s">
        <v>591</v>
      </c>
      <c r="E49" s="1072">
        <v>5</v>
      </c>
      <c r="F49" s="1073">
        <v>1</v>
      </c>
      <c r="G49" s="1074">
        <v>103</v>
      </c>
      <c r="H49" s="1075">
        <v>89</v>
      </c>
      <c r="I49" s="1075">
        <v>73</v>
      </c>
      <c r="J49" s="1076">
        <v>79</v>
      </c>
      <c r="K49" s="1077"/>
      <c r="L49" s="1075">
        <f t="shared" si="8"/>
        <v>271</v>
      </c>
      <c r="M49" s="1075">
        <f t="shared" si="9"/>
        <v>103</v>
      </c>
      <c r="N49" s="1078">
        <f t="shared" si="10"/>
        <v>90.333333333333329</v>
      </c>
      <c r="O49" s="1079">
        <f t="shared" si="11"/>
        <v>27.1</v>
      </c>
    </row>
    <row r="50" spans="3:16" s="1025" customFormat="1" ht="12" customHeight="1" x14ac:dyDescent="0.25">
      <c r="C50" s="978"/>
      <c r="D50" s="978"/>
      <c r="E50" s="978"/>
      <c r="F50" s="978"/>
      <c r="G50" s="978"/>
      <c r="H50" s="978"/>
      <c r="I50" s="978"/>
      <c r="J50" s="978"/>
      <c r="K50" s="978"/>
      <c r="L50" s="978"/>
      <c r="M50" s="978"/>
      <c r="N50" s="978"/>
      <c r="O50" s="978"/>
      <c r="P50" s="1020"/>
    </row>
    <row r="51" spans="3:16" ht="21.75" customHeight="1" x14ac:dyDescent="0.2">
      <c r="C51" s="953"/>
      <c r="D51" s="1016" t="s">
        <v>50</v>
      </c>
      <c r="E51" s="1017" t="s">
        <v>37</v>
      </c>
      <c r="F51" s="1670" t="s">
        <v>666</v>
      </c>
      <c r="G51" s="1670"/>
      <c r="H51" s="1674" t="s">
        <v>60</v>
      </c>
      <c r="I51" s="1674"/>
      <c r="J51" s="1674"/>
      <c r="K51" s="1674"/>
      <c r="L51" s="1674"/>
      <c r="M51" s="953"/>
      <c r="N51" s="953"/>
      <c r="O51" s="953"/>
    </row>
    <row r="52" spans="3:16" ht="21.75" customHeight="1" x14ac:dyDescent="0.2">
      <c r="C52" s="953"/>
      <c r="D52" s="1018" t="s">
        <v>50</v>
      </c>
      <c r="E52" s="1019" t="s">
        <v>37</v>
      </c>
      <c r="F52" s="1670" t="s">
        <v>606</v>
      </c>
      <c r="G52" s="1670"/>
      <c r="H52" s="1675" t="s">
        <v>470</v>
      </c>
      <c r="I52" s="1675"/>
      <c r="J52" s="1675"/>
      <c r="K52" s="1675"/>
      <c r="L52" s="1675"/>
      <c r="M52" s="953"/>
      <c r="N52" s="953"/>
      <c r="O52" s="953"/>
    </row>
    <row r="53" spans="3:16" ht="12" customHeight="1" x14ac:dyDescent="0.2"/>
    <row r="54" spans="3:16" ht="15" customHeight="1" x14ac:dyDescent="0.2"/>
    <row r="55" spans="3:16" ht="12" customHeight="1" x14ac:dyDescent="0.25">
      <c r="C55" s="1676" t="s">
        <v>477</v>
      </c>
      <c r="D55" s="1676"/>
      <c r="E55" s="1676"/>
      <c r="F55" s="1676"/>
      <c r="G55" s="1676"/>
      <c r="H55" s="1676"/>
      <c r="I55" s="1676"/>
      <c r="J55" s="1676"/>
      <c r="K55" s="1676"/>
      <c r="L55" s="1676"/>
      <c r="M55" s="1676"/>
      <c r="N55" s="1676"/>
      <c r="O55" s="1020"/>
    </row>
    <row r="56" spans="3:16" ht="15" customHeight="1" x14ac:dyDescent="0.25">
      <c r="C56" s="1020"/>
      <c r="D56" s="1020"/>
      <c r="E56" s="1021"/>
      <c r="F56" s="1022"/>
      <c r="G56" s="1022"/>
      <c r="H56" s="1022"/>
      <c r="I56" s="1022"/>
      <c r="J56" s="1022"/>
      <c r="K56" s="1022"/>
      <c r="L56" s="1022"/>
      <c r="M56" s="1022"/>
      <c r="N56" s="1022"/>
      <c r="O56" s="1020"/>
    </row>
    <row r="57" spans="3:16" ht="15" customHeight="1" x14ac:dyDescent="0.25">
      <c r="C57" s="1023"/>
      <c r="D57" s="1024" t="s">
        <v>486</v>
      </c>
      <c r="E57" s="1024"/>
      <c r="F57" s="1024"/>
      <c r="G57" s="1024"/>
      <c r="H57" s="1024"/>
      <c r="I57" s="1024"/>
      <c r="J57" s="1024"/>
      <c r="K57" s="1024"/>
      <c r="L57" s="1024"/>
      <c r="M57" s="1024"/>
      <c r="N57" s="1024"/>
      <c r="O57" s="1020"/>
    </row>
    <row r="58" spans="3:16" ht="15" customHeight="1" x14ac:dyDescent="0.25">
      <c r="C58" s="1023"/>
      <c r="D58" s="1024"/>
      <c r="E58" s="1024"/>
      <c r="F58" s="1024"/>
      <c r="G58" s="1024"/>
      <c r="H58" s="1024"/>
      <c r="I58" s="1024"/>
      <c r="J58" s="1024"/>
      <c r="K58" s="1024"/>
      <c r="L58" s="1024"/>
      <c r="M58" s="1024"/>
      <c r="N58" s="1024"/>
      <c r="O58" s="1020"/>
    </row>
    <row r="59" spans="3:16" ht="12" customHeight="1" x14ac:dyDescent="0.25">
      <c r="C59" s="1026" t="s">
        <v>629</v>
      </c>
      <c r="D59" s="1023" t="s">
        <v>487</v>
      </c>
      <c r="E59" s="1023"/>
      <c r="F59" s="1023"/>
      <c r="G59" s="1023"/>
      <c r="H59" s="1023"/>
      <c r="I59" s="1023"/>
      <c r="J59" s="1023"/>
      <c r="K59" s="1023"/>
      <c r="L59" s="1023"/>
      <c r="M59" s="1023"/>
      <c r="N59" s="1023"/>
      <c r="O59" s="1023"/>
    </row>
    <row r="60" spans="3:16" ht="15" customHeight="1" x14ac:dyDescent="0.25">
      <c r="C60" s="1023"/>
      <c r="D60" s="1023" t="s">
        <v>488</v>
      </c>
      <c r="E60" s="1023"/>
      <c r="F60" s="1023"/>
      <c r="G60" s="1023"/>
      <c r="H60" s="1023"/>
      <c r="I60" s="1023"/>
      <c r="J60" s="1023"/>
      <c r="K60" s="1023"/>
      <c r="L60" s="1023"/>
      <c r="M60" s="1020"/>
      <c r="N60" s="1023"/>
      <c r="O60" s="1023"/>
    </row>
    <row r="61" spans="3:16" ht="15.75" x14ac:dyDescent="0.25">
      <c r="C61" s="1023"/>
      <c r="D61" s="1023" t="s">
        <v>489</v>
      </c>
      <c r="E61" s="1023"/>
      <c r="F61" s="1023"/>
      <c r="G61" s="1023"/>
      <c r="H61" s="1023"/>
      <c r="I61" s="1023"/>
      <c r="J61" s="1023"/>
      <c r="K61" s="1023"/>
      <c r="L61" s="1023"/>
      <c r="M61" s="1023"/>
      <c r="N61" s="1023"/>
      <c r="O61" s="1023"/>
    </row>
    <row r="62" spans="3:16" ht="15.75" x14ac:dyDescent="0.25">
      <c r="C62" s="1023"/>
      <c r="D62" s="1024"/>
      <c r="E62" s="1024"/>
      <c r="F62" s="1024"/>
      <c r="G62" s="1024"/>
      <c r="H62" s="1024"/>
      <c r="I62" s="1024"/>
      <c r="J62" s="1024"/>
      <c r="K62" s="1024"/>
      <c r="L62" s="1024"/>
      <c r="M62" s="1024"/>
      <c r="N62" s="1024"/>
      <c r="O62" s="1020"/>
    </row>
    <row r="63" spans="3:16" ht="15.75" x14ac:dyDescent="0.25">
      <c r="C63" s="1026" t="s">
        <v>630</v>
      </c>
      <c r="D63" s="1023" t="s">
        <v>490</v>
      </c>
      <c r="E63" s="1023"/>
      <c r="F63" s="1023"/>
      <c r="G63" s="1023"/>
      <c r="H63" s="1023"/>
      <c r="I63" s="1023"/>
      <c r="J63" s="1023"/>
      <c r="K63" s="1023"/>
      <c r="L63" s="1023"/>
      <c r="M63" s="1023"/>
      <c r="N63" s="1023"/>
      <c r="O63" s="1023"/>
    </row>
  </sheetData>
  <sortState ref="D37:O49">
    <sortCondition descending="1" ref="L37"/>
  </sortState>
  <mergeCells count="34">
    <mergeCell ref="C2:O2"/>
    <mergeCell ref="C3:O3"/>
    <mergeCell ref="C4:O4"/>
    <mergeCell ref="C6:D6"/>
    <mergeCell ref="C7:C8"/>
    <mergeCell ref="D7:D8"/>
    <mergeCell ref="E7:E8"/>
    <mergeCell ref="F7:F8"/>
    <mergeCell ref="G7:J7"/>
    <mergeCell ref="K7:K8"/>
    <mergeCell ref="L7:L8"/>
    <mergeCell ref="M7:M8"/>
    <mergeCell ref="N7:N8"/>
    <mergeCell ref="O7:O8"/>
    <mergeCell ref="F27:G27"/>
    <mergeCell ref="H27:L27"/>
    <mergeCell ref="F28:G28"/>
    <mergeCell ref="H28:L28"/>
    <mergeCell ref="C31:D31"/>
    <mergeCell ref="C55:N55"/>
    <mergeCell ref="M32:M33"/>
    <mergeCell ref="N32:N33"/>
    <mergeCell ref="C32:C33"/>
    <mergeCell ref="D32:D33"/>
    <mergeCell ref="E32:E33"/>
    <mergeCell ref="F32:F33"/>
    <mergeCell ref="G32:J32"/>
    <mergeCell ref="O32:O33"/>
    <mergeCell ref="F51:G51"/>
    <mergeCell ref="H51:L51"/>
    <mergeCell ref="F52:G52"/>
    <mergeCell ref="H52:L52"/>
    <mergeCell ref="K32:K33"/>
    <mergeCell ref="L32:L33"/>
  </mergeCells>
  <pageMargins left="0.7" right="0.7" top="0.75" bottom="0.75" header="0.3" footer="0.3"/>
  <pageSetup paperSize="9" orientation="portrait" horizontalDpi="0" verticalDpi="0" r:id="rId1"/>
  <ignoredErrors>
    <ignoredError sqref="L48:N49 L9:M21 L23:M25 M22 L34:N44 L45:N47" formulaRange="1"/>
    <ignoredError sqref="L22" formula="1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C2:P66"/>
  <sheetViews>
    <sheetView zoomScale="75" zoomScaleNormal="75" workbookViewId="0">
      <selection activeCell="Q27" sqref="Q27"/>
    </sheetView>
  </sheetViews>
  <sheetFormatPr defaultRowHeight="12.75" x14ac:dyDescent="0.2"/>
  <cols>
    <col min="1" max="2" width="9.140625" style="942"/>
    <col min="3" max="3" width="8.7109375" style="942" customWidth="1"/>
    <col min="4" max="4" width="32.7109375" style="942" customWidth="1"/>
    <col min="5" max="6" width="11.7109375" style="942" customWidth="1"/>
    <col min="7" max="10" width="9.7109375" style="942" customWidth="1"/>
    <col min="11" max="11" width="8.7109375" style="942" customWidth="1"/>
    <col min="12" max="15" width="12.7109375" style="942" customWidth="1"/>
    <col min="16" max="16384" width="9.140625" style="942"/>
  </cols>
  <sheetData>
    <row r="2" spans="3:16" ht="25.5" x14ac:dyDescent="0.2">
      <c r="C2" s="1694" t="s">
        <v>471</v>
      </c>
      <c r="D2" s="1694"/>
      <c r="E2" s="1694"/>
      <c r="F2" s="1694"/>
      <c r="G2" s="1694"/>
      <c r="H2" s="1694"/>
      <c r="I2" s="1694"/>
      <c r="J2" s="1694"/>
      <c r="K2" s="1694"/>
      <c r="L2" s="1694"/>
      <c r="M2" s="1694"/>
      <c r="N2" s="1694"/>
      <c r="O2" s="1694"/>
    </row>
    <row r="3" spans="3:16" ht="23.25" x14ac:dyDescent="0.2">
      <c r="C3" s="1695" t="s">
        <v>495</v>
      </c>
      <c r="D3" s="1695"/>
      <c r="E3" s="1695"/>
      <c r="F3" s="1695"/>
      <c r="G3" s="1695"/>
      <c r="H3" s="1695"/>
      <c r="I3" s="1695"/>
      <c r="J3" s="1695"/>
      <c r="K3" s="1695"/>
      <c r="L3" s="1695"/>
      <c r="M3" s="1695"/>
      <c r="N3" s="1695"/>
      <c r="O3" s="1695"/>
    </row>
    <row r="4" spans="3:16" ht="23.25" x14ac:dyDescent="0.2">
      <c r="C4" s="1696" t="s">
        <v>508</v>
      </c>
      <c r="D4" s="1696"/>
      <c r="E4" s="1696"/>
      <c r="F4" s="1696"/>
      <c r="G4" s="1696"/>
      <c r="H4" s="1696"/>
      <c r="I4" s="1696"/>
      <c r="J4" s="1696"/>
      <c r="K4" s="1696"/>
      <c r="L4" s="1696"/>
      <c r="M4" s="1696"/>
      <c r="N4" s="1696"/>
      <c r="O4" s="1696"/>
    </row>
    <row r="5" spans="3:16" ht="21" x14ac:dyDescent="0.2">
      <c r="C5" s="939"/>
      <c r="D5" s="939"/>
      <c r="E5" s="939"/>
      <c r="F5" s="939"/>
      <c r="G5" s="939"/>
      <c r="H5" s="939"/>
      <c r="I5" s="939"/>
      <c r="J5" s="939"/>
      <c r="K5" s="939"/>
      <c r="L5" s="939"/>
      <c r="M5" s="939"/>
      <c r="N5" s="939"/>
      <c r="O5" s="940"/>
    </row>
    <row r="6" spans="3:16" ht="19.5" customHeight="1" thickBot="1" x14ac:dyDescent="0.25">
      <c r="C6" s="1738" t="s">
        <v>478</v>
      </c>
      <c r="D6" s="1738"/>
      <c r="E6" s="939"/>
      <c r="F6" s="939"/>
      <c r="G6" s="939"/>
      <c r="H6" s="939"/>
      <c r="I6" s="939"/>
      <c r="J6" s="939"/>
      <c r="K6" s="939"/>
      <c r="L6" s="939"/>
      <c r="M6" s="939"/>
      <c r="N6" s="939"/>
      <c r="O6" s="940"/>
      <c r="P6" s="941"/>
    </row>
    <row r="7" spans="3:16" ht="19.5" customHeight="1" x14ac:dyDescent="0.2">
      <c r="C7" s="1677" t="s">
        <v>5</v>
      </c>
      <c r="D7" s="1679" t="s">
        <v>472</v>
      </c>
      <c r="E7" s="1681" t="s">
        <v>492</v>
      </c>
      <c r="F7" s="1683" t="s">
        <v>491</v>
      </c>
      <c r="G7" s="1685" t="s">
        <v>7</v>
      </c>
      <c r="H7" s="1686"/>
      <c r="I7" s="1686"/>
      <c r="J7" s="1687"/>
      <c r="K7" s="1681" t="s">
        <v>481</v>
      </c>
      <c r="L7" s="1688" t="s">
        <v>484</v>
      </c>
      <c r="M7" s="1688" t="s">
        <v>482</v>
      </c>
      <c r="N7" s="1690" t="s">
        <v>483</v>
      </c>
      <c r="O7" s="1692" t="s">
        <v>485</v>
      </c>
      <c r="P7" s="941"/>
    </row>
    <row r="8" spans="3:16" ht="80.099999999999994" customHeight="1" thickBot="1" x14ac:dyDescent="0.25">
      <c r="C8" s="1678"/>
      <c r="D8" s="1680"/>
      <c r="E8" s="1682"/>
      <c r="F8" s="1684"/>
      <c r="G8" s="1029" t="s">
        <v>1</v>
      </c>
      <c r="H8" s="1030" t="s">
        <v>2</v>
      </c>
      <c r="I8" s="1030" t="s">
        <v>3</v>
      </c>
      <c r="J8" s="1031" t="s">
        <v>6</v>
      </c>
      <c r="K8" s="1682"/>
      <c r="L8" s="1689"/>
      <c r="M8" s="1689"/>
      <c r="N8" s="1691"/>
      <c r="O8" s="1693"/>
      <c r="P8" s="943"/>
    </row>
    <row r="9" spans="3:16" s="953" customFormat="1" ht="21.95" customHeight="1" x14ac:dyDescent="0.2">
      <c r="C9" s="1365">
        <v>1</v>
      </c>
      <c r="D9" s="1081" t="s">
        <v>11</v>
      </c>
      <c r="E9" s="1367">
        <v>2</v>
      </c>
      <c r="F9" s="1368">
        <v>2</v>
      </c>
      <c r="G9" s="1082">
        <v>183</v>
      </c>
      <c r="H9" s="1403">
        <v>200</v>
      </c>
      <c r="I9" s="1084">
        <v>197</v>
      </c>
      <c r="J9" s="1085">
        <v>143</v>
      </c>
      <c r="K9" s="1369">
        <v>2</v>
      </c>
      <c r="L9" s="1383">
        <f t="shared" ref="L9:L26" si="0">SUM(G9:J9)-MIN(G9:J9)</f>
        <v>580</v>
      </c>
      <c r="M9" s="1596">
        <f t="shared" ref="M9:M26" si="1">MAX(G9:J9)</f>
        <v>200</v>
      </c>
      <c r="N9" s="1371">
        <f t="shared" ref="N9:N26" si="2">ROUND(L9/3,1)</f>
        <v>193.3</v>
      </c>
      <c r="O9" s="1372">
        <f t="shared" ref="O9:O26" si="3">L9/10+K9</f>
        <v>60</v>
      </c>
    </row>
    <row r="10" spans="3:16" s="953" customFormat="1" ht="21.95" customHeight="1" x14ac:dyDescent="0.2">
      <c r="C10" s="1032">
        <v>2</v>
      </c>
      <c r="D10" s="1089" t="s">
        <v>566</v>
      </c>
      <c r="E10" s="1044">
        <v>4</v>
      </c>
      <c r="F10" s="1045">
        <v>1</v>
      </c>
      <c r="G10" s="1046">
        <v>178</v>
      </c>
      <c r="H10" s="1047">
        <v>194</v>
      </c>
      <c r="I10" s="1047">
        <v>157</v>
      </c>
      <c r="J10" s="1049">
        <v>168</v>
      </c>
      <c r="K10" s="1039"/>
      <c r="L10" s="1040">
        <f t="shared" si="0"/>
        <v>540</v>
      </c>
      <c r="M10" s="1041">
        <f t="shared" si="1"/>
        <v>194</v>
      </c>
      <c r="N10" s="1042">
        <f t="shared" si="2"/>
        <v>180</v>
      </c>
      <c r="O10" s="1043">
        <f t="shared" si="3"/>
        <v>54</v>
      </c>
    </row>
    <row r="11" spans="3:16" s="953" customFormat="1" ht="21.95" customHeight="1" x14ac:dyDescent="0.2">
      <c r="C11" s="954">
        <v>3</v>
      </c>
      <c r="D11" s="1086" t="s">
        <v>39</v>
      </c>
      <c r="E11" s="946">
        <v>1</v>
      </c>
      <c r="F11" s="947">
        <v>2</v>
      </c>
      <c r="G11" s="948">
        <v>158</v>
      </c>
      <c r="H11" s="949">
        <v>149</v>
      </c>
      <c r="I11" s="949">
        <v>177</v>
      </c>
      <c r="J11" s="950">
        <v>183</v>
      </c>
      <c r="K11" s="962"/>
      <c r="L11" s="963">
        <f t="shared" ref="L11" si="4">SUM(G11:J11)-MIN(G11:J11)</f>
        <v>518</v>
      </c>
      <c r="M11" s="964">
        <f t="shared" ref="M11" si="5">MAX(G11:J11)</f>
        <v>183</v>
      </c>
      <c r="N11" s="965">
        <f t="shared" ref="N11" si="6">ROUND(L11/3,1)</f>
        <v>172.7</v>
      </c>
      <c r="O11" s="952">
        <f t="shared" ref="O11" si="7">L11/10+K11</f>
        <v>51.8</v>
      </c>
    </row>
    <row r="12" spans="3:16" s="953" customFormat="1" ht="21.95" customHeight="1" x14ac:dyDescent="0.2">
      <c r="C12" s="1032">
        <v>4</v>
      </c>
      <c r="D12" s="1089" t="s">
        <v>25</v>
      </c>
      <c r="E12" s="1044">
        <v>2</v>
      </c>
      <c r="F12" s="1045">
        <v>1</v>
      </c>
      <c r="G12" s="1046">
        <v>164</v>
      </c>
      <c r="H12" s="1047">
        <v>133</v>
      </c>
      <c r="I12" s="1047">
        <v>187</v>
      </c>
      <c r="J12" s="1049">
        <v>166</v>
      </c>
      <c r="K12" s="1039"/>
      <c r="L12" s="1040">
        <f>SUM(G12:J12)-MIN(G12:J12)</f>
        <v>517</v>
      </c>
      <c r="M12" s="1041">
        <f>MAX(G12:J12)</f>
        <v>187</v>
      </c>
      <c r="N12" s="1042">
        <f>ROUND(L12/3,1)</f>
        <v>172.3</v>
      </c>
      <c r="O12" s="1043">
        <f>L12/10+K12</f>
        <v>51.7</v>
      </c>
    </row>
    <row r="13" spans="3:16" s="953" customFormat="1" ht="21.95" customHeight="1" x14ac:dyDescent="0.2">
      <c r="C13" s="954">
        <v>5</v>
      </c>
      <c r="D13" s="1086" t="s">
        <v>34</v>
      </c>
      <c r="E13" s="956">
        <v>3</v>
      </c>
      <c r="F13" s="957">
        <v>1</v>
      </c>
      <c r="G13" s="958">
        <v>173</v>
      </c>
      <c r="H13" s="959">
        <v>179</v>
      </c>
      <c r="I13" s="959">
        <v>158</v>
      </c>
      <c r="J13" s="961">
        <v>135</v>
      </c>
      <c r="K13" s="962"/>
      <c r="L13" s="963">
        <f t="shared" ref="L13:L14" si="8">SUM(G13:J13)-MIN(G13:J13)</f>
        <v>510</v>
      </c>
      <c r="M13" s="964">
        <f t="shared" ref="M13:M14" si="9">MAX(G13:J13)</f>
        <v>179</v>
      </c>
      <c r="N13" s="965">
        <f t="shared" ref="N13:N14" si="10">ROUND(L13/3,1)</f>
        <v>170</v>
      </c>
      <c r="O13" s="952">
        <f t="shared" ref="O13:O14" si="11">L13/10+K13</f>
        <v>51</v>
      </c>
    </row>
    <row r="14" spans="3:16" s="953" customFormat="1" ht="21.95" customHeight="1" x14ac:dyDescent="0.2">
      <c r="C14" s="1032">
        <v>6</v>
      </c>
      <c r="D14" s="1089" t="s">
        <v>68</v>
      </c>
      <c r="E14" s="1033">
        <v>3</v>
      </c>
      <c r="F14" s="1034">
        <v>2</v>
      </c>
      <c r="G14" s="1035">
        <v>169</v>
      </c>
      <c r="H14" s="1036">
        <v>179</v>
      </c>
      <c r="I14" s="1036">
        <v>155</v>
      </c>
      <c r="J14" s="1038">
        <v>140</v>
      </c>
      <c r="K14" s="1039"/>
      <c r="L14" s="1040">
        <f t="shared" si="8"/>
        <v>503</v>
      </c>
      <c r="M14" s="1041">
        <f t="shared" si="9"/>
        <v>179</v>
      </c>
      <c r="N14" s="1042">
        <f t="shared" si="10"/>
        <v>167.7</v>
      </c>
      <c r="O14" s="1043">
        <f t="shared" si="11"/>
        <v>50.3</v>
      </c>
    </row>
    <row r="15" spans="3:16" s="953" customFormat="1" ht="21.95" customHeight="1" x14ac:dyDescent="0.2">
      <c r="C15" s="954">
        <v>7</v>
      </c>
      <c r="D15" s="1086" t="s">
        <v>194</v>
      </c>
      <c r="E15" s="956">
        <v>2</v>
      </c>
      <c r="F15" s="957">
        <v>2</v>
      </c>
      <c r="G15" s="958">
        <v>137</v>
      </c>
      <c r="H15" s="959">
        <v>172</v>
      </c>
      <c r="I15" s="959">
        <v>188</v>
      </c>
      <c r="J15" s="961">
        <v>137</v>
      </c>
      <c r="K15" s="962"/>
      <c r="L15" s="963">
        <f t="shared" si="0"/>
        <v>497</v>
      </c>
      <c r="M15" s="964">
        <f t="shared" si="1"/>
        <v>188</v>
      </c>
      <c r="N15" s="965">
        <f t="shared" si="2"/>
        <v>165.7</v>
      </c>
      <c r="O15" s="952">
        <f t="shared" si="3"/>
        <v>49.7</v>
      </c>
    </row>
    <row r="16" spans="3:16" s="953" customFormat="1" ht="21.95" customHeight="1" x14ac:dyDescent="0.2">
      <c r="C16" s="1032">
        <v>8</v>
      </c>
      <c r="D16" s="1089" t="s">
        <v>41</v>
      </c>
      <c r="E16" s="1044">
        <v>1</v>
      </c>
      <c r="F16" s="1045">
        <v>1</v>
      </c>
      <c r="G16" s="1046">
        <v>155</v>
      </c>
      <c r="H16" s="1047">
        <v>172</v>
      </c>
      <c r="I16" s="1047">
        <v>165</v>
      </c>
      <c r="J16" s="1049">
        <v>144</v>
      </c>
      <c r="K16" s="1039"/>
      <c r="L16" s="1040">
        <f>SUM(G16:J16)-MIN(G16:J16)</f>
        <v>492</v>
      </c>
      <c r="M16" s="1041">
        <f>MAX(G16:J16)</f>
        <v>172</v>
      </c>
      <c r="N16" s="1042">
        <f>ROUND(L16/3,1)</f>
        <v>164</v>
      </c>
      <c r="O16" s="1043">
        <f>L16/10+K16</f>
        <v>49.2</v>
      </c>
    </row>
    <row r="17" spans="3:16" s="953" customFormat="1" ht="21.95" customHeight="1" x14ac:dyDescent="0.2">
      <c r="C17" s="954">
        <v>9</v>
      </c>
      <c r="D17" s="1086" t="s">
        <v>134</v>
      </c>
      <c r="E17" s="946">
        <v>5</v>
      </c>
      <c r="F17" s="947">
        <v>1</v>
      </c>
      <c r="G17" s="948">
        <v>155</v>
      </c>
      <c r="H17" s="949">
        <v>154</v>
      </c>
      <c r="I17" s="966">
        <v>170</v>
      </c>
      <c r="J17" s="950">
        <v>166</v>
      </c>
      <c r="K17" s="962"/>
      <c r="L17" s="963">
        <f>SUM(G17:J17)-MIN(G17:J17)</f>
        <v>491</v>
      </c>
      <c r="M17" s="964">
        <f>MAX(G17:J17)</f>
        <v>170</v>
      </c>
      <c r="N17" s="965">
        <f>ROUND(L17/3,1)</f>
        <v>163.69999999999999</v>
      </c>
      <c r="O17" s="952">
        <f>L17/10+K17</f>
        <v>49.1</v>
      </c>
    </row>
    <row r="18" spans="3:16" s="953" customFormat="1" ht="21.95" customHeight="1" x14ac:dyDescent="0.2">
      <c r="C18" s="1032">
        <v>10</v>
      </c>
      <c r="D18" s="1089" t="s">
        <v>47</v>
      </c>
      <c r="E18" s="1044">
        <v>6</v>
      </c>
      <c r="F18" s="1045">
        <v>1</v>
      </c>
      <c r="G18" s="1046">
        <v>192</v>
      </c>
      <c r="H18" s="1047">
        <v>135</v>
      </c>
      <c r="I18" s="1047">
        <v>152</v>
      </c>
      <c r="J18" s="1049">
        <v>144</v>
      </c>
      <c r="K18" s="1039"/>
      <c r="L18" s="1040">
        <f>SUM(G18:J18)-MIN(G18:J18)</f>
        <v>488</v>
      </c>
      <c r="M18" s="1041">
        <f>MAX(G18:J18)</f>
        <v>192</v>
      </c>
      <c r="N18" s="1042">
        <f>ROUND(L18/3,1)</f>
        <v>162.69999999999999</v>
      </c>
      <c r="O18" s="1043">
        <f>L18/10+K18</f>
        <v>48.8</v>
      </c>
    </row>
    <row r="19" spans="3:16" s="953" customFormat="1" ht="21.95" customHeight="1" x14ac:dyDescent="0.2">
      <c r="C19" s="954">
        <v>11</v>
      </c>
      <c r="D19" s="1086" t="s">
        <v>570</v>
      </c>
      <c r="E19" s="956">
        <v>2</v>
      </c>
      <c r="F19" s="957">
        <v>1</v>
      </c>
      <c r="G19" s="958">
        <v>171</v>
      </c>
      <c r="H19" s="959">
        <v>123</v>
      </c>
      <c r="I19" s="959">
        <v>181</v>
      </c>
      <c r="J19" s="961">
        <v>110</v>
      </c>
      <c r="K19" s="962"/>
      <c r="L19" s="963">
        <f t="shared" si="0"/>
        <v>475</v>
      </c>
      <c r="M19" s="964">
        <f t="shared" si="1"/>
        <v>181</v>
      </c>
      <c r="N19" s="965">
        <f t="shared" si="2"/>
        <v>158.30000000000001</v>
      </c>
      <c r="O19" s="952">
        <f t="shared" si="3"/>
        <v>47.5</v>
      </c>
    </row>
    <row r="20" spans="3:16" s="953" customFormat="1" ht="21.95" customHeight="1" x14ac:dyDescent="0.2">
      <c r="C20" s="1032">
        <v>12</v>
      </c>
      <c r="D20" s="1089" t="s">
        <v>572</v>
      </c>
      <c r="E20" s="1044">
        <v>3</v>
      </c>
      <c r="F20" s="1045">
        <v>1</v>
      </c>
      <c r="G20" s="1046">
        <v>135</v>
      </c>
      <c r="H20" s="1047">
        <v>184</v>
      </c>
      <c r="I20" s="1047">
        <v>144</v>
      </c>
      <c r="J20" s="1049">
        <v>146</v>
      </c>
      <c r="K20" s="1039"/>
      <c r="L20" s="1040">
        <f t="shared" si="0"/>
        <v>474</v>
      </c>
      <c r="M20" s="1041">
        <f t="shared" si="1"/>
        <v>184</v>
      </c>
      <c r="N20" s="1042">
        <f t="shared" si="2"/>
        <v>158</v>
      </c>
      <c r="O20" s="1043">
        <f t="shared" si="3"/>
        <v>47.4</v>
      </c>
    </row>
    <row r="21" spans="3:16" s="953" customFormat="1" ht="21.95" customHeight="1" x14ac:dyDescent="0.2">
      <c r="C21" s="954">
        <v>13</v>
      </c>
      <c r="D21" s="1086" t="s">
        <v>12</v>
      </c>
      <c r="E21" s="946">
        <v>4</v>
      </c>
      <c r="F21" s="947">
        <v>1</v>
      </c>
      <c r="G21" s="948">
        <v>177</v>
      </c>
      <c r="H21" s="949">
        <v>157</v>
      </c>
      <c r="I21" s="949">
        <v>110</v>
      </c>
      <c r="J21" s="950">
        <v>129</v>
      </c>
      <c r="K21" s="962"/>
      <c r="L21" s="963">
        <f>SUM(G21:J21)-MIN(G21:J21)</f>
        <v>463</v>
      </c>
      <c r="M21" s="964">
        <f>MAX(G21:J21)</f>
        <v>177</v>
      </c>
      <c r="N21" s="965">
        <f>ROUND(L21/3,1)</f>
        <v>154.30000000000001</v>
      </c>
      <c r="O21" s="952">
        <f>L21/10+K21</f>
        <v>46.3</v>
      </c>
    </row>
    <row r="22" spans="3:16" s="953" customFormat="1" ht="21.95" customHeight="1" x14ac:dyDescent="0.2">
      <c r="C22" s="1032">
        <v>14</v>
      </c>
      <c r="D22" s="1089" t="s">
        <v>567</v>
      </c>
      <c r="E22" s="1044">
        <v>6</v>
      </c>
      <c r="F22" s="1045">
        <v>2</v>
      </c>
      <c r="G22" s="1046">
        <v>141</v>
      </c>
      <c r="H22" s="1047">
        <v>113</v>
      </c>
      <c r="I22" s="1047">
        <v>167</v>
      </c>
      <c r="J22" s="1049">
        <v>147</v>
      </c>
      <c r="K22" s="1039"/>
      <c r="L22" s="1040">
        <f>SUM(G22:J22)-MIN(G22:J22)</f>
        <v>455</v>
      </c>
      <c r="M22" s="1041">
        <f>MAX(G22:J22)</f>
        <v>167</v>
      </c>
      <c r="N22" s="1042">
        <f>ROUND(L22/3,1)</f>
        <v>151.69999999999999</v>
      </c>
      <c r="O22" s="1043">
        <f>L22/10+K22</f>
        <v>45.5</v>
      </c>
    </row>
    <row r="23" spans="3:16" s="953" customFormat="1" ht="21.95" customHeight="1" x14ac:dyDescent="0.2">
      <c r="C23" s="954">
        <v>15</v>
      </c>
      <c r="D23" s="1086" t="s">
        <v>67</v>
      </c>
      <c r="E23" s="946">
        <v>6</v>
      </c>
      <c r="F23" s="947">
        <v>2</v>
      </c>
      <c r="G23" s="948">
        <v>134</v>
      </c>
      <c r="H23" s="949">
        <v>137</v>
      </c>
      <c r="I23" s="949">
        <v>150</v>
      </c>
      <c r="J23" s="950">
        <v>140</v>
      </c>
      <c r="K23" s="962"/>
      <c r="L23" s="963">
        <f>SUM(G23:J23)-MIN(G23:J23)</f>
        <v>427</v>
      </c>
      <c r="M23" s="964">
        <f>MAX(G23:J23)</f>
        <v>150</v>
      </c>
      <c r="N23" s="965">
        <f>ROUND(L23/3,1)</f>
        <v>142.30000000000001</v>
      </c>
      <c r="O23" s="952">
        <f>L23/10+K23</f>
        <v>42.7</v>
      </c>
    </row>
    <row r="24" spans="3:16" s="953" customFormat="1" ht="21.95" customHeight="1" x14ac:dyDescent="0.2">
      <c r="C24" s="1032">
        <v>16</v>
      </c>
      <c r="D24" s="1089" t="s">
        <v>575</v>
      </c>
      <c r="E24" s="1044">
        <v>6</v>
      </c>
      <c r="F24" s="1045">
        <v>1</v>
      </c>
      <c r="G24" s="1046">
        <v>130</v>
      </c>
      <c r="H24" s="1047">
        <v>130</v>
      </c>
      <c r="I24" s="1047">
        <v>165</v>
      </c>
      <c r="J24" s="1049">
        <v>118</v>
      </c>
      <c r="K24" s="1039"/>
      <c r="L24" s="1040">
        <f t="shared" ref="L24" si="12">SUM(G24:J24)-MIN(G24:J24)</f>
        <v>425</v>
      </c>
      <c r="M24" s="1041">
        <f>MAX(G24:J24)</f>
        <v>165</v>
      </c>
      <c r="N24" s="1042">
        <f>ROUND(L24/3,1)</f>
        <v>141.69999999999999</v>
      </c>
      <c r="O24" s="1043">
        <f>L24/10+K24</f>
        <v>42.5</v>
      </c>
    </row>
    <row r="25" spans="3:16" s="953" customFormat="1" ht="21.95" customHeight="1" x14ac:dyDescent="0.2">
      <c r="C25" s="954">
        <v>17</v>
      </c>
      <c r="D25" s="1086" t="s">
        <v>577</v>
      </c>
      <c r="E25" s="946">
        <v>2</v>
      </c>
      <c r="F25" s="947">
        <v>1</v>
      </c>
      <c r="G25" s="948">
        <v>85</v>
      </c>
      <c r="H25" s="949">
        <v>135</v>
      </c>
      <c r="I25" s="949">
        <v>137</v>
      </c>
      <c r="J25" s="950">
        <v>136</v>
      </c>
      <c r="K25" s="962"/>
      <c r="L25" s="963">
        <f>SUM(G25:J25)-MIN(G25:J25)</f>
        <v>408</v>
      </c>
      <c r="M25" s="964">
        <f>MAX(G25:J25)</f>
        <v>137</v>
      </c>
      <c r="N25" s="965">
        <f>ROUND(L25/3,1)</f>
        <v>136</v>
      </c>
      <c r="O25" s="952">
        <f>L25/10+K25</f>
        <v>40.799999999999997</v>
      </c>
    </row>
    <row r="26" spans="3:16" s="953" customFormat="1" ht="21.95" customHeight="1" x14ac:dyDescent="0.2">
      <c r="C26" s="1032">
        <v>18</v>
      </c>
      <c r="D26" s="1089" t="s">
        <v>574</v>
      </c>
      <c r="E26" s="1044">
        <v>3</v>
      </c>
      <c r="F26" s="1045">
        <v>1</v>
      </c>
      <c r="G26" s="1046">
        <v>124</v>
      </c>
      <c r="H26" s="1047">
        <v>100</v>
      </c>
      <c r="I26" s="1047">
        <v>142</v>
      </c>
      <c r="J26" s="1049">
        <v>88</v>
      </c>
      <c r="K26" s="1039"/>
      <c r="L26" s="1040">
        <f t="shared" si="0"/>
        <v>366</v>
      </c>
      <c r="M26" s="1041">
        <f t="shared" si="1"/>
        <v>142</v>
      </c>
      <c r="N26" s="1042">
        <f t="shared" si="2"/>
        <v>122</v>
      </c>
      <c r="O26" s="1043">
        <f t="shared" si="3"/>
        <v>36.6</v>
      </c>
    </row>
    <row r="27" spans="3:16" s="953" customFormat="1" ht="21.95" customHeight="1" thickBot="1" x14ac:dyDescent="0.25">
      <c r="C27" s="968">
        <v>19</v>
      </c>
      <c r="D27" s="1088" t="s">
        <v>51</v>
      </c>
      <c r="E27" s="969">
        <v>5</v>
      </c>
      <c r="F27" s="970">
        <v>2</v>
      </c>
      <c r="G27" s="971">
        <v>100</v>
      </c>
      <c r="H27" s="972">
        <v>84</v>
      </c>
      <c r="I27" s="972">
        <v>128</v>
      </c>
      <c r="J27" s="973">
        <v>126</v>
      </c>
      <c r="K27" s="974"/>
      <c r="L27" s="975">
        <f>SUM(G27:J27)-MIN(G27:J27)</f>
        <v>354</v>
      </c>
      <c r="M27" s="974">
        <f>MAX(G27:J27)</f>
        <v>128</v>
      </c>
      <c r="N27" s="976">
        <f>ROUND(L27/3,1)</f>
        <v>118</v>
      </c>
      <c r="O27" s="1380">
        <f>L27/10+K27</f>
        <v>35.4</v>
      </c>
    </row>
    <row r="28" spans="3:16" ht="12" customHeight="1" x14ac:dyDescent="0.25">
      <c r="C28" s="978"/>
      <c r="D28" s="978"/>
      <c r="E28" s="978"/>
      <c r="F28" s="978"/>
      <c r="G28" s="978"/>
      <c r="H28" s="978"/>
      <c r="I28" s="978"/>
      <c r="J28" s="978"/>
      <c r="K28" s="978"/>
      <c r="L28" s="978"/>
      <c r="M28" s="978"/>
      <c r="N28" s="978"/>
      <c r="O28" s="978"/>
      <c r="P28" s="978"/>
    </row>
    <row r="29" spans="3:16" ht="18" x14ac:dyDescent="0.2">
      <c r="C29" s="979"/>
      <c r="D29" s="980" t="s">
        <v>11</v>
      </c>
      <c r="E29" s="981" t="s">
        <v>37</v>
      </c>
      <c r="F29" s="1670" t="s">
        <v>667</v>
      </c>
      <c r="G29" s="1670"/>
      <c r="H29" s="1671" t="s">
        <v>60</v>
      </c>
      <c r="I29" s="1671"/>
      <c r="J29" s="1671"/>
      <c r="K29" s="1671"/>
      <c r="L29" s="1671"/>
      <c r="M29" s="982"/>
      <c r="N29" s="979"/>
      <c r="O29" s="979"/>
    </row>
    <row r="30" spans="3:16" ht="18" customHeight="1" x14ac:dyDescent="0.2">
      <c r="C30" s="983"/>
      <c r="D30" s="1594" t="s">
        <v>11</v>
      </c>
      <c r="E30" s="985" t="s">
        <v>37</v>
      </c>
      <c r="F30" s="1670" t="s">
        <v>665</v>
      </c>
      <c r="G30" s="1670"/>
      <c r="H30" s="1672" t="s">
        <v>470</v>
      </c>
      <c r="I30" s="1672"/>
      <c r="J30" s="1672"/>
      <c r="K30" s="1672"/>
      <c r="L30" s="1672"/>
      <c r="M30" s="986"/>
      <c r="N30" s="983"/>
      <c r="O30" s="983"/>
    </row>
    <row r="31" spans="3:16" ht="18" x14ac:dyDescent="0.25">
      <c r="C31" s="978"/>
      <c r="D31" s="978"/>
      <c r="E31" s="978"/>
      <c r="F31" s="978"/>
      <c r="G31" s="978"/>
      <c r="H31" s="978"/>
      <c r="I31" s="978"/>
      <c r="J31" s="978"/>
      <c r="K31" s="978"/>
      <c r="L31" s="978"/>
      <c r="M31" s="978"/>
      <c r="N31" s="978"/>
      <c r="O31" s="978"/>
    </row>
    <row r="32" spans="3:16" ht="18" x14ac:dyDescent="0.25">
      <c r="C32" s="978"/>
      <c r="D32" s="978"/>
      <c r="E32" s="978"/>
      <c r="F32" s="978"/>
      <c r="G32" s="978"/>
      <c r="H32" s="978"/>
      <c r="I32" s="978"/>
      <c r="J32" s="978"/>
      <c r="K32" s="978"/>
      <c r="L32" s="978"/>
      <c r="M32" s="978"/>
      <c r="N32" s="978"/>
      <c r="O32" s="978"/>
    </row>
    <row r="33" spans="3:16" ht="18.75" customHeight="1" thickBot="1" x14ac:dyDescent="0.3">
      <c r="C33" s="1673" t="s">
        <v>479</v>
      </c>
      <c r="D33" s="1673"/>
      <c r="E33" s="978"/>
      <c r="F33" s="978"/>
      <c r="G33" s="978"/>
      <c r="H33" s="978"/>
      <c r="I33" s="978"/>
      <c r="J33" s="978"/>
      <c r="K33" s="978"/>
      <c r="L33" s="978"/>
      <c r="M33" s="978"/>
      <c r="N33" s="978"/>
      <c r="O33" s="978"/>
      <c r="P33" s="978"/>
    </row>
    <row r="34" spans="3:16" ht="19.5" customHeight="1" x14ac:dyDescent="0.2">
      <c r="C34" s="1677" t="s">
        <v>5</v>
      </c>
      <c r="D34" s="1679" t="s">
        <v>472</v>
      </c>
      <c r="E34" s="1681" t="s">
        <v>492</v>
      </c>
      <c r="F34" s="1683" t="s">
        <v>491</v>
      </c>
      <c r="G34" s="1685" t="s">
        <v>7</v>
      </c>
      <c r="H34" s="1686"/>
      <c r="I34" s="1686"/>
      <c r="J34" s="1687"/>
      <c r="K34" s="1681" t="s">
        <v>481</v>
      </c>
      <c r="L34" s="1688" t="s">
        <v>484</v>
      </c>
      <c r="M34" s="1688" t="s">
        <v>482</v>
      </c>
      <c r="N34" s="1690" t="s">
        <v>483</v>
      </c>
      <c r="O34" s="1692" t="s">
        <v>485</v>
      </c>
      <c r="P34" s="941"/>
    </row>
    <row r="35" spans="3:16" ht="80.099999999999994" customHeight="1" thickBot="1" x14ac:dyDescent="0.25">
      <c r="C35" s="1678"/>
      <c r="D35" s="1680"/>
      <c r="E35" s="1682"/>
      <c r="F35" s="1684"/>
      <c r="G35" s="1029" t="s">
        <v>1</v>
      </c>
      <c r="H35" s="1030" t="s">
        <v>2</v>
      </c>
      <c r="I35" s="1030" t="s">
        <v>3</v>
      </c>
      <c r="J35" s="1031" t="s">
        <v>6</v>
      </c>
      <c r="K35" s="1682"/>
      <c r="L35" s="1689"/>
      <c r="M35" s="1689"/>
      <c r="N35" s="1691"/>
      <c r="O35" s="1693"/>
      <c r="P35" s="943"/>
    </row>
    <row r="36" spans="3:16" s="953" customFormat="1" ht="21.95" customHeight="1" x14ac:dyDescent="0.2">
      <c r="C36" s="990">
        <v>1</v>
      </c>
      <c r="D36" s="1002" t="s">
        <v>50</v>
      </c>
      <c r="E36" s="992">
        <v>4</v>
      </c>
      <c r="F36" s="993">
        <v>2</v>
      </c>
      <c r="G36" s="1003">
        <v>189</v>
      </c>
      <c r="H36" s="1004">
        <v>158</v>
      </c>
      <c r="I36" s="1004">
        <v>178</v>
      </c>
      <c r="J36" s="1005">
        <v>157</v>
      </c>
      <c r="K36" s="997">
        <v>2</v>
      </c>
      <c r="L36" s="1267">
        <f t="shared" ref="L36:L52" si="13">SUM(G36:J36)-MIN(G36:J36)</f>
        <v>525</v>
      </c>
      <c r="M36" s="999">
        <f t="shared" ref="M36:M52" si="14">MAX(G36:J36)</f>
        <v>189</v>
      </c>
      <c r="N36" s="1000">
        <f t="shared" ref="N36:N52" si="15">(SUM(G36:J36)-MIN(G36:J36))/3</f>
        <v>175</v>
      </c>
      <c r="O36" s="1001">
        <f t="shared" ref="O36:O52" si="16">L36/10+K36</f>
        <v>54.5</v>
      </c>
    </row>
    <row r="37" spans="3:16" s="953" customFormat="1" ht="21.95" customHeight="1" x14ac:dyDescent="0.2">
      <c r="C37" s="1059">
        <v>2</v>
      </c>
      <c r="D37" s="1060" t="s">
        <v>650</v>
      </c>
      <c r="E37" s="1061">
        <v>1</v>
      </c>
      <c r="F37" s="1062">
        <v>2</v>
      </c>
      <c r="G37" s="1063">
        <v>177</v>
      </c>
      <c r="H37" s="1064">
        <v>170</v>
      </c>
      <c r="I37" s="1064">
        <v>140</v>
      </c>
      <c r="J37" s="1065">
        <v>174</v>
      </c>
      <c r="K37" s="1066"/>
      <c r="L37" s="1067">
        <f t="shared" ref="L37" si="17">SUM(G37:J37)-MIN(G37:J37)</f>
        <v>521</v>
      </c>
      <c r="M37" s="1068">
        <f t="shared" ref="M37" si="18">MAX(G37:J37)</f>
        <v>177</v>
      </c>
      <c r="N37" s="1069">
        <f t="shared" ref="N37" si="19">(SUM(G37:J37)-MIN(G37:J37))/3</f>
        <v>173.66666666666666</v>
      </c>
      <c r="O37" s="1070">
        <f t="shared" ref="O37" si="20">L37/10+K37</f>
        <v>52.1</v>
      </c>
    </row>
    <row r="38" spans="3:16" s="953" customFormat="1" ht="21.95" customHeight="1" x14ac:dyDescent="0.2">
      <c r="C38" s="990">
        <v>3</v>
      </c>
      <c r="D38" s="1002" t="s">
        <v>8</v>
      </c>
      <c r="E38" s="992">
        <v>4</v>
      </c>
      <c r="F38" s="993">
        <v>2</v>
      </c>
      <c r="G38" s="1003">
        <v>178</v>
      </c>
      <c r="H38" s="1004">
        <v>174</v>
      </c>
      <c r="I38" s="1004">
        <v>160</v>
      </c>
      <c r="J38" s="1005">
        <v>133</v>
      </c>
      <c r="K38" s="997"/>
      <c r="L38" s="998">
        <f>SUM(G38:J38)-MIN(G38:J38)</f>
        <v>512</v>
      </c>
      <c r="M38" s="999">
        <f>MAX(G38:J38)</f>
        <v>178</v>
      </c>
      <c r="N38" s="1000">
        <f>(SUM(G38:J38)-MIN(G38:J38))/3</f>
        <v>170.66666666666666</v>
      </c>
      <c r="O38" s="1001">
        <f>L38/10+K38</f>
        <v>51.2</v>
      </c>
    </row>
    <row r="39" spans="3:16" s="953" customFormat="1" ht="21.95" customHeight="1" x14ac:dyDescent="0.2">
      <c r="C39" s="1059">
        <v>4</v>
      </c>
      <c r="D39" s="1060" t="s">
        <v>10</v>
      </c>
      <c r="E39" s="1061">
        <v>5</v>
      </c>
      <c r="F39" s="1062">
        <v>1</v>
      </c>
      <c r="G39" s="1063">
        <v>154</v>
      </c>
      <c r="H39" s="1064">
        <v>162</v>
      </c>
      <c r="I39" s="1064">
        <v>175</v>
      </c>
      <c r="J39" s="1065">
        <v>169</v>
      </c>
      <c r="K39" s="1066"/>
      <c r="L39" s="1067">
        <f t="shared" si="13"/>
        <v>506</v>
      </c>
      <c r="M39" s="1068">
        <f t="shared" si="14"/>
        <v>175</v>
      </c>
      <c r="N39" s="1069">
        <f t="shared" si="15"/>
        <v>168.66666666666666</v>
      </c>
      <c r="O39" s="1070">
        <f t="shared" si="16"/>
        <v>50.6</v>
      </c>
    </row>
    <row r="40" spans="3:16" s="953" customFormat="1" ht="21.95" customHeight="1" x14ac:dyDescent="0.2">
      <c r="C40" s="990">
        <v>5</v>
      </c>
      <c r="D40" s="1002" t="s">
        <v>582</v>
      </c>
      <c r="E40" s="992">
        <v>5</v>
      </c>
      <c r="F40" s="993">
        <v>2</v>
      </c>
      <c r="G40" s="1003">
        <v>107</v>
      </c>
      <c r="H40" s="1004">
        <v>160</v>
      </c>
      <c r="I40" s="1004">
        <v>158</v>
      </c>
      <c r="J40" s="1005">
        <v>181</v>
      </c>
      <c r="K40" s="997"/>
      <c r="L40" s="998">
        <f>SUM(G40:J40)-MIN(G40:J40)</f>
        <v>499</v>
      </c>
      <c r="M40" s="999">
        <f>MAX(G40:J40)</f>
        <v>181</v>
      </c>
      <c r="N40" s="1000">
        <f>(SUM(G40:J40)-MIN(G40:J40))/3</f>
        <v>166.33333333333334</v>
      </c>
      <c r="O40" s="1001">
        <f>L40/10+K40</f>
        <v>49.9</v>
      </c>
    </row>
    <row r="41" spans="3:16" s="953" customFormat="1" ht="21.95" customHeight="1" x14ac:dyDescent="0.2">
      <c r="C41" s="1059">
        <v>6</v>
      </c>
      <c r="D41" s="1060" t="s">
        <v>14</v>
      </c>
      <c r="E41" s="1061">
        <v>1</v>
      </c>
      <c r="F41" s="1062">
        <v>2</v>
      </c>
      <c r="G41" s="1063">
        <v>116</v>
      </c>
      <c r="H41" s="1064">
        <v>171</v>
      </c>
      <c r="I41" s="1064">
        <v>150</v>
      </c>
      <c r="J41" s="1065">
        <v>176</v>
      </c>
      <c r="K41" s="1066"/>
      <c r="L41" s="1067">
        <f>SUM(G41:J41)-MIN(G41:J41)</f>
        <v>497</v>
      </c>
      <c r="M41" s="1068">
        <f>MAX(G41:J41)</f>
        <v>176</v>
      </c>
      <c r="N41" s="1069">
        <f>(SUM(G41:J41)-MIN(G41:J41))/3</f>
        <v>165.66666666666666</v>
      </c>
      <c r="O41" s="1070">
        <f>L41/10+K41</f>
        <v>49.7</v>
      </c>
    </row>
    <row r="42" spans="3:16" s="953" customFormat="1" ht="21.95" customHeight="1" x14ac:dyDescent="0.2">
      <c r="C42" s="990">
        <v>7</v>
      </c>
      <c r="D42" s="1002" t="s">
        <v>46</v>
      </c>
      <c r="E42" s="992">
        <v>6</v>
      </c>
      <c r="F42" s="993">
        <v>2</v>
      </c>
      <c r="G42" s="1003">
        <v>155</v>
      </c>
      <c r="H42" s="1004">
        <v>180</v>
      </c>
      <c r="I42" s="1004">
        <v>132</v>
      </c>
      <c r="J42" s="1005">
        <v>161</v>
      </c>
      <c r="K42" s="997"/>
      <c r="L42" s="998">
        <f t="shared" si="13"/>
        <v>496</v>
      </c>
      <c r="M42" s="999">
        <f t="shared" si="14"/>
        <v>180</v>
      </c>
      <c r="N42" s="1000">
        <f t="shared" si="15"/>
        <v>165.33333333333334</v>
      </c>
      <c r="O42" s="1001">
        <f t="shared" si="16"/>
        <v>49.6</v>
      </c>
    </row>
    <row r="43" spans="3:16" s="953" customFormat="1" ht="21.95" customHeight="1" x14ac:dyDescent="0.2">
      <c r="C43" s="1059">
        <v>8</v>
      </c>
      <c r="D43" s="1060" t="s">
        <v>44</v>
      </c>
      <c r="E43" s="1061">
        <v>2</v>
      </c>
      <c r="F43" s="1062">
        <v>1</v>
      </c>
      <c r="G43" s="1063">
        <v>144</v>
      </c>
      <c r="H43" s="1064">
        <v>190</v>
      </c>
      <c r="I43" s="1064">
        <v>135</v>
      </c>
      <c r="J43" s="1065">
        <v>155</v>
      </c>
      <c r="K43" s="1066"/>
      <c r="L43" s="1067">
        <f t="shared" si="13"/>
        <v>489</v>
      </c>
      <c r="M43" s="1268">
        <f t="shared" si="14"/>
        <v>190</v>
      </c>
      <c r="N43" s="1069">
        <f t="shared" si="15"/>
        <v>163</v>
      </c>
      <c r="O43" s="1070">
        <f t="shared" si="16"/>
        <v>48.9</v>
      </c>
    </row>
    <row r="44" spans="3:16" s="953" customFormat="1" ht="21.95" customHeight="1" x14ac:dyDescent="0.2">
      <c r="C44" s="990">
        <v>9</v>
      </c>
      <c r="D44" s="1002" t="s">
        <v>580</v>
      </c>
      <c r="E44" s="992">
        <v>2</v>
      </c>
      <c r="F44" s="993">
        <v>2</v>
      </c>
      <c r="G44" s="1003">
        <v>155</v>
      </c>
      <c r="H44" s="1004">
        <v>126</v>
      </c>
      <c r="I44" s="1004">
        <v>161</v>
      </c>
      <c r="J44" s="1005">
        <v>143</v>
      </c>
      <c r="K44" s="997"/>
      <c r="L44" s="998">
        <f>SUM(G44:J44)-MIN(G44:J44)</f>
        <v>459</v>
      </c>
      <c r="M44" s="999">
        <f>MAX(G44:J44)</f>
        <v>161</v>
      </c>
      <c r="N44" s="1000">
        <f>(SUM(G44:J44)-MIN(G44:J44))/3</f>
        <v>153</v>
      </c>
      <c r="O44" s="1001">
        <f>L44/10+K44</f>
        <v>45.9</v>
      </c>
    </row>
    <row r="45" spans="3:16" ht="21.95" customHeight="1" x14ac:dyDescent="0.2">
      <c r="C45" s="1059">
        <v>10</v>
      </c>
      <c r="D45" s="1060" t="s">
        <v>592</v>
      </c>
      <c r="E45" s="1061">
        <v>3</v>
      </c>
      <c r="F45" s="1062">
        <v>2</v>
      </c>
      <c r="G45" s="1063">
        <v>98</v>
      </c>
      <c r="H45" s="1064">
        <v>124</v>
      </c>
      <c r="I45" s="1064">
        <v>151</v>
      </c>
      <c r="J45" s="1065">
        <v>172</v>
      </c>
      <c r="K45" s="1066"/>
      <c r="L45" s="1067">
        <f>SUM(G45:J45)-MIN(G45:J45)</f>
        <v>447</v>
      </c>
      <c r="M45" s="1068">
        <f>MAX(G45:J45)</f>
        <v>172</v>
      </c>
      <c r="N45" s="1069">
        <f>(SUM(G45:J45)-MIN(G45:J45))/3</f>
        <v>149</v>
      </c>
      <c r="O45" s="1070">
        <f>L45/10+K45</f>
        <v>44.7</v>
      </c>
    </row>
    <row r="46" spans="3:16" s="953" customFormat="1" ht="21.95" customHeight="1" x14ac:dyDescent="0.2">
      <c r="C46" s="990">
        <v>11</v>
      </c>
      <c r="D46" s="1002" t="s">
        <v>69</v>
      </c>
      <c r="E46" s="992">
        <v>5</v>
      </c>
      <c r="F46" s="993">
        <v>2</v>
      </c>
      <c r="G46" s="1003">
        <v>142</v>
      </c>
      <c r="H46" s="1004">
        <v>107</v>
      </c>
      <c r="I46" s="1004">
        <v>141</v>
      </c>
      <c r="J46" s="1005">
        <v>129</v>
      </c>
      <c r="K46" s="997"/>
      <c r="L46" s="998">
        <f t="shared" ref="L46" si="21">SUM(G46:J46)-MIN(G46:J46)</f>
        <v>412</v>
      </c>
      <c r="M46" s="999">
        <f t="shared" ref="M46" si="22">MAX(G46:J46)</f>
        <v>142</v>
      </c>
      <c r="N46" s="1000">
        <f t="shared" ref="N46" si="23">(SUM(G46:J46)-MIN(G46:J46))/3</f>
        <v>137.33333333333334</v>
      </c>
      <c r="O46" s="1001">
        <f t="shared" ref="O46" si="24">L46/10+K46</f>
        <v>41.2</v>
      </c>
    </row>
    <row r="47" spans="3:16" ht="21.95" customHeight="1" x14ac:dyDescent="0.25">
      <c r="C47" s="1059">
        <v>12</v>
      </c>
      <c r="D47" s="1060" t="s">
        <v>588</v>
      </c>
      <c r="E47" s="1061">
        <v>4</v>
      </c>
      <c r="F47" s="1062">
        <v>2</v>
      </c>
      <c r="G47" s="1063">
        <v>130</v>
      </c>
      <c r="H47" s="1064">
        <v>163</v>
      </c>
      <c r="I47" s="1064">
        <v>104</v>
      </c>
      <c r="J47" s="1065">
        <v>117</v>
      </c>
      <c r="K47" s="1066"/>
      <c r="L47" s="1067">
        <f>SUM(G47:J47)-MIN(G47:J47)</f>
        <v>410</v>
      </c>
      <c r="M47" s="1068">
        <f>MAX(G47:J47)</f>
        <v>163</v>
      </c>
      <c r="N47" s="1069">
        <f>(SUM(G47:J47)-MIN(G47:J47))/3</f>
        <v>136.66666666666666</v>
      </c>
      <c r="O47" s="1070">
        <f>L47/10+K47</f>
        <v>41</v>
      </c>
      <c r="P47" s="978"/>
    </row>
    <row r="48" spans="3:16" s="953" customFormat="1" ht="21.95" customHeight="1" x14ac:dyDescent="0.2">
      <c r="C48" s="990">
        <v>13</v>
      </c>
      <c r="D48" s="1002" t="s">
        <v>589</v>
      </c>
      <c r="E48" s="992">
        <v>6</v>
      </c>
      <c r="F48" s="993">
        <v>1</v>
      </c>
      <c r="G48" s="1003">
        <v>123</v>
      </c>
      <c r="H48" s="1004">
        <v>135</v>
      </c>
      <c r="I48" s="1004">
        <v>128</v>
      </c>
      <c r="J48" s="1005">
        <v>134</v>
      </c>
      <c r="K48" s="997"/>
      <c r="L48" s="998">
        <f>SUM(G48:J48)-MIN(G48:J48)</f>
        <v>397</v>
      </c>
      <c r="M48" s="999">
        <f>MAX(G48:J48)</f>
        <v>135</v>
      </c>
      <c r="N48" s="1000">
        <f>(SUM(G48:J48)-MIN(G48:J48))/3</f>
        <v>132.33333333333334</v>
      </c>
      <c r="O48" s="1001">
        <f>L48/10+K48</f>
        <v>39.700000000000003</v>
      </c>
    </row>
    <row r="49" spans="3:16" s="953" customFormat="1" ht="21.95" customHeight="1" x14ac:dyDescent="0.2">
      <c r="C49" s="1059">
        <v>14</v>
      </c>
      <c r="D49" s="1060" t="s">
        <v>599</v>
      </c>
      <c r="E49" s="1061">
        <v>1</v>
      </c>
      <c r="F49" s="1062">
        <v>1</v>
      </c>
      <c r="G49" s="1063">
        <v>119</v>
      </c>
      <c r="H49" s="1064">
        <v>145</v>
      </c>
      <c r="I49" s="1064">
        <v>116</v>
      </c>
      <c r="J49" s="1065">
        <v>124</v>
      </c>
      <c r="K49" s="1066"/>
      <c r="L49" s="1067">
        <f t="shared" ref="L49" si="25">SUM(G49:J49)-MIN(G49:J49)</f>
        <v>388</v>
      </c>
      <c r="M49" s="1068">
        <f>MAX(G49:J49)</f>
        <v>145</v>
      </c>
      <c r="N49" s="1069">
        <f>(SUM(G49:J49)-MIN(G49:J49))/3</f>
        <v>129.33333333333334</v>
      </c>
      <c r="O49" s="1070">
        <f>L49/10+K49</f>
        <v>38.799999999999997</v>
      </c>
    </row>
    <row r="50" spans="3:16" s="953" customFormat="1" ht="21.95" customHeight="1" x14ac:dyDescent="0.2">
      <c r="C50" s="990">
        <v>15</v>
      </c>
      <c r="D50" s="1002" t="s">
        <v>584</v>
      </c>
      <c r="E50" s="992">
        <v>1</v>
      </c>
      <c r="F50" s="993">
        <v>1</v>
      </c>
      <c r="G50" s="1003">
        <v>124</v>
      </c>
      <c r="H50" s="1004">
        <v>118</v>
      </c>
      <c r="I50" s="1004">
        <v>135</v>
      </c>
      <c r="J50" s="1005">
        <v>129</v>
      </c>
      <c r="K50" s="997"/>
      <c r="L50" s="998">
        <f>SUM(G50:J50)-MIN(G50:J50)</f>
        <v>388</v>
      </c>
      <c r="M50" s="999">
        <f>MAX(G50:J50)</f>
        <v>135</v>
      </c>
      <c r="N50" s="1000">
        <f>(SUM(G50:J50)-MIN(G50:J50))/3</f>
        <v>129.33333333333334</v>
      </c>
      <c r="O50" s="1001">
        <f>L50/10+K50</f>
        <v>38.799999999999997</v>
      </c>
    </row>
    <row r="51" spans="3:16" s="953" customFormat="1" ht="21.95" customHeight="1" x14ac:dyDescent="0.2">
      <c r="C51" s="1059">
        <v>16</v>
      </c>
      <c r="D51" s="1060" t="s">
        <v>36</v>
      </c>
      <c r="E51" s="1061">
        <v>3</v>
      </c>
      <c r="F51" s="1062">
        <v>2</v>
      </c>
      <c r="G51" s="1063">
        <v>125</v>
      </c>
      <c r="H51" s="1064">
        <v>136</v>
      </c>
      <c r="I51" s="1064">
        <v>118</v>
      </c>
      <c r="J51" s="1065">
        <v>122</v>
      </c>
      <c r="K51" s="1066"/>
      <c r="L51" s="1067">
        <f>SUM(G51:J51)-MIN(G51:J51)</f>
        <v>383</v>
      </c>
      <c r="M51" s="1068">
        <f>MAX(G51:J51)</f>
        <v>136</v>
      </c>
      <c r="N51" s="1069">
        <f>(SUM(G51:J51)-MIN(G51:J51))/3</f>
        <v>127.66666666666667</v>
      </c>
      <c r="O51" s="1070">
        <f>L51/10+K51</f>
        <v>38.299999999999997</v>
      </c>
    </row>
    <row r="52" spans="3:16" s="953" customFormat="1" ht="21.95" customHeight="1" thickBot="1" x14ac:dyDescent="0.25">
      <c r="C52" s="1391">
        <v>17</v>
      </c>
      <c r="D52" s="1392" t="s">
        <v>585</v>
      </c>
      <c r="E52" s="1393">
        <v>4</v>
      </c>
      <c r="F52" s="1394">
        <v>1</v>
      </c>
      <c r="G52" s="1395">
        <v>112</v>
      </c>
      <c r="H52" s="1396">
        <v>144</v>
      </c>
      <c r="I52" s="1396">
        <v>119</v>
      </c>
      <c r="J52" s="1397">
        <v>118</v>
      </c>
      <c r="K52" s="1398"/>
      <c r="L52" s="1011">
        <f t="shared" si="13"/>
        <v>381</v>
      </c>
      <c r="M52" s="1011">
        <f t="shared" si="14"/>
        <v>144</v>
      </c>
      <c r="N52" s="1014">
        <f t="shared" si="15"/>
        <v>127</v>
      </c>
      <c r="O52" s="1015">
        <f t="shared" si="16"/>
        <v>38.1</v>
      </c>
    </row>
    <row r="53" spans="3:16" s="1025" customFormat="1" ht="12" customHeight="1" x14ac:dyDescent="0.25">
      <c r="C53" s="978"/>
      <c r="D53" s="978"/>
      <c r="E53" s="978"/>
      <c r="F53" s="978"/>
      <c r="G53" s="978"/>
      <c r="H53" s="978"/>
      <c r="I53" s="978"/>
      <c r="J53" s="978"/>
      <c r="K53" s="978"/>
      <c r="L53" s="978"/>
      <c r="M53" s="978"/>
      <c r="N53" s="978"/>
      <c r="O53" s="978"/>
      <c r="P53" s="1020"/>
    </row>
    <row r="54" spans="3:16" ht="21.75" customHeight="1" x14ac:dyDescent="0.2">
      <c r="C54" s="953"/>
      <c r="D54" s="1016" t="s">
        <v>50</v>
      </c>
      <c r="E54" s="1017" t="s">
        <v>37</v>
      </c>
      <c r="F54" s="1670" t="s">
        <v>668</v>
      </c>
      <c r="G54" s="1670"/>
      <c r="H54" s="1674" t="s">
        <v>60</v>
      </c>
      <c r="I54" s="1674"/>
      <c r="J54" s="1674"/>
      <c r="K54" s="1674"/>
      <c r="L54" s="1674"/>
      <c r="M54" s="953"/>
      <c r="N54" s="953"/>
      <c r="O54" s="953"/>
    </row>
    <row r="55" spans="3:16" ht="21.75" customHeight="1" x14ac:dyDescent="0.2">
      <c r="C55" s="953"/>
      <c r="D55" s="1018" t="s">
        <v>44</v>
      </c>
      <c r="E55" s="1019" t="s">
        <v>37</v>
      </c>
      <c r="F55" s="1670" t="s">
        <v>669</v>
      </c>
      <c r="G55" s="1670"/>
      <c r="H55" s="1675" t="s">
        <v>470</v>
      </c>
      <c r="I55" s="1675"/>
      <c r="J55" s="1675"/>
      <c r="K55" s="1675"/>
      <c r="L55" s="1675"/>
      <c r="M55" s="953"/>
      <c r="N55" s="953"/>
      <c r="O55" s="953"/>
    </row>
    <row r="56" spans="3:16" ht="12" customHeight="1" x14ac:dyDescent="0.2"/>
    <row r="57" spans="3:16" ht="15" customHeight="1" x14ac:dyDescent="0.2"/>
    <row r="58" spans="3:16" ht="12" customHeight="1" x14ac:dyDescent="0.25">
      <c r="C58" s="1676" t="s">
        <v>477</v>
      </c>
      <c r="D58" s="1676"/>
      <c r="E58" s="1676"/>
      <c r="F58" s="1676"/>
      <c r="G58" s="1676"/>
      <c r="H58" s="1676"/>
      <c r="I58" s="1676"/>
      <c r="J58" s="1676"/>
      <c r="K58" s="1676"/>
      <c r="L58" s="1676"/>
      <c r="M58" s="1676"/>
      <c r="N58" s="1676"/>
      <c r="O58" s="1020"/>
    </row>
    <row r="59" spans="3:16" ht="15" customHeight="1" x14ac:dyDescent="0.25">
      <c r="C59" s="1020"/>
      <c r="D59" s="1020"/>
      <c r="E59" s="1021"/>
      <c r="F59" s="1022"/>
      <c r="G59" s="1022"/>
      <c r="H59" s="1022"/>
      <c r="I59" s="1022"/>
      <c r="J59" s="1022"/>
      <c r="K59" s="1022"/>
      <c r="L59" s="1022"/>
      <c r="M59" s="1022"/>
      <c r="N59" s="1022"/>
      <c r="O59" s="1020"/>
    </row>
    <row r="60" spans="3:16" ht="15" customHeight="1" x14ac:dyDescent="0.25">
      <c r="C60" s="1023"/>
      <c r="D60" s="1024" t="s">
        <v>486</v>
      </c>
      <c r="E60" s="1024"/>
      <c r="F60" s="1024"/>
      <c r="G60" s="1024"/>
      <c r="H60" s="1024"/>
      <c r="I60" s="1024"/>
      <c r="J60" s="1024"/>
      <c r="K60" s="1024"/>
      <c r="L60" s="1024"/>
      <c r="M60" s="1024"/>
      <c r="N60" s="1024"/>
      <c r="O60" s="1020"/>
    </row>
    <row r="61" spans="3:16" ht="15" customHeight="1" x14ac:dyDescent="0.25">
      <c r="C61" s="1023"/>
      <c r="D61" s="1024"/>
      <c r="E61" s="1024"/>
      <c r="F61" s="1024"/>
      <c r="G61" s="1024"/>
      <c r="H61" s="1024"/>
      <c r="I61" s="1024"/>
      <c r="J61" s="1024"/>
      <c r="K61" s="1024"/>
      <c r="L61" s="1024"/>
      <c r="M61" s="1024"/>
      <c r="N61" s="1024"/>
      <c r="O61" s="1020"/>
    </row>
    <row r="62" spans="3:16" ht="12" customHeight="1" x14ac:dyDescent="0.25">
      <c r="C62" s="1026" t="s">
        <v>629</v>
      </c>
      <c r="D62" s="1023" t="s">
        <v>487</v>
      </c>
      <c r="E62" s="1023"/>
      <c r="F62" s="1023"/>
      <c r="G62" s="1023"/>
      <c r="H62" s="1023"/>
      <c r="I62" s="1023"/>
      <c r="J62" s="1023"/>
      <c r="K62" s="1023"/>
      <c r="L62" s="1023"/>
      <c r="M62" s="1023"/>
      <c r="N62" s="1023"/>
      <c r="O62" s="1023"/>
    </row>
    <row r="63" spans="3:16" ht="15" customHeight="1" x14ac:dyDescent="0.25">
      <c r="C63" s="1023"/>
      <c r="D63" s="1023" t="s">
        <v>488</v>
      </c>
      <c r="E63" s="1023"/>
      <c r="F63" s="1023"/>
      <c r="G63" s="1023"/>
      <c r="H63" s="1023"/>
      <c r="I63" s="1023"/>
      <c r="J63" s="1023"/>
      <c r="K63" s="1023"/>
      <c r="L63" s="1023"/>
      <c r="M63" s="1020"/>
      <c r="N63" s="1023"/>
      <c r="O63" s="1023"/>
    </row>
    <row r="64" spans="3:16" ht="15.75" x14ac:dyDescent="0.25">
      <c r="C64" s="1023"/>
      <c r="D64" s="1023" t="s">
        <v>489</v>
      </c>
      <c r="E64" s="1023"/>
      <c r="F64" s="1023"/>
      <c r="G64" s="1023"/>
      <c r="H64" s="1023"/>
      <c r="I64" s="1023"/>
      <c r="J64" s="1023"/>
      <c r="K64" s="1023"/>
      <c r="L64" s="1023"/>
      <c r="M64" s="1023"/>
      <c r="N64" s="1023"/>
      <c r="O64" s="1023"/>
    </row>
    <row r="65" spans="3:15" ht="15.75" x14ac:dyDescent="0.25">
      <c r="C65" s="1023"/>
      <c r="D65" s="1024"/>
      <c r="E65" s="1024"/>
      <c r="F65" s="1024"/>
      <c r="G65" s="1024"/>
      <c r="H65" s="1024"/>
      <c r="I65" s="1024"/>
      <c r="J65" s="1024"/>
      <c r="K65" s="1024"/>
      <c r="L65" s="1024"/>
      <c r="M65" s="1024"/>
      <c r="N65" s="1024"/>
      <c r="O65" s="1020"/>
    </row>
    <row r="66" spans="3:15" ht="15.75" x14ac:dyDescent="0.25">
      <c r="C66" s="1026" t="s">
        <v>630</v>
      </c>
      <c r="D66" s="1023" t="s">
        <v>490</v>
      </c>
      <c r="E66" s="1023"/>
      <c r="F66" s="1023"/>
      <c r="G66" s="1023"/>
      <c r="H66" s="1023"/>
      <c r="I66" s="1023"/>
      <c r="J66" s="1023"/>
      <c r="K66" s="1023"/>
      <c r="L66" s="1023"/>
      <c r="M66" s="1023"/>
      <c r="N66" s="1023"/>
      <c r="O66" s="1023"/>
    </row>
  </sheetData>
  <sortState ref="L35:P53">
    <sortCondition descending="1" ref="L35"/>
  </sortState>
  <mergeCells count="34">
    <mergeCell ref="C58:N58"/>
    <mergeCell ref="C2:O2"/>
    <mergeCell ref="C3:O3"/>
    <mergeCell ref="C4:O4"/>
    <mergeCell ref="C6:D6"/>
    <mergeCell ref="C7:C8"/>
    <mergeCell ref="D7:D8"/>
    <mergeCell ref="E7:E8"/>
    <mergeCell ref="F7:F8"/>
    <mergeCell ref="G7:J7"/>
    <mergeCell ref="K7:K8"/>
    <mergeCell ref="L7:L8"/>
    <mergeCell ref="M7:M8"/>
    <mergeCell ref="N7:N8"/>
    <mergeCell ref="O7:O8"/>
    <mergeCell ref="F29:G29"/>
    <mergeCell ref="H29:L29"/>
    <mergeCell ref="F30:G30"/>
    <mergeCell ref="H30:L30"/>
    <mergeCell ref="C33:D33"/>
    <mergeCell ref="C34:C35"/>
    <mergeCell ref="D34:D35"/>
    <mergeCell ref="E34:E35"/>
    <mergeCell ref="F34:F35"/>
    <mergeCell ref="G34:J34"/>
    <mergeCell ref="K34:K35"/>
    <mergeCell ref="L34:L35"/>
    <mergeCell ref="F55:G55"/>
    <mergeCell ref="H55:L55"/>
    <mergeCell ref="M34:M35"/>
    <mergeCell ref="N34:N35"/>
    <mergeCell ref="O34:O35"/>
    <mergeCell ref="F54:G54"/>
    <mergeCell ref="H54:L54"/>
  </mergeCells>
  <pageMargins left="0.7" right="0.7" top="0.75" bottom="0.75" header="0.3" footer="0.3"/>
  <pageSetup paperSize="9" orientation="portrait" horizontalDpi="0" verticalDpi="0" r:id="rId1"/>
  <ignoredErrors>
    <ignoredError sqref="L9:M10 L36:N36 L38:N52 M37:N37 L12:M14 M11 L16:M27 M15" formulaRange="1"/>
    <ignoredError sqref="L37 L11 L15" formula="1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C2:O74"/>
  <sheetViews>
    <sheetView topLeftCell="B1" zoomScale="75" zoomScaleNormal="75" workbookViewId="0">
      <selection activeCell="Q41" sqref="Q41"/>
    </sheetView>
  </sheetViews>
  <sheetFormatPr defaultRowHeight="12.75" x14ac:dyDescent="0.2"/>
  <cols>
    <col min="1" max="2" width="9.140625" style="942"/>
    <col min="3" max="3" width="8.7109375" style="942" customWidth="1"/>
    <col min="4" max="4" width="33.28515625" style="942" customWidth="1"/>
    <col min="5" max="6" width="11.7109375" style="942" customWidth="1"/>
    <col min="7" max="10" width="9.7109375" style="942" customWidth="1"/>
    <col min="11" max="11" width="8.7109375" style="942" customWidth="1"/>
    <col min="12" max="15" width="12.7109375" style="942" customWidth="1"/>
    <col min="16" max="16384" width="9.140625" style="942"/>
  </cols>
  <sheetData>
    <row r="2" spans="3:15" ht="25.5" x14ac:dyDescent="0.2">
      <c r="C2" s="1694" t="s">
        <v>471</v>
      </c>
      <c r="D2" s="1694"/>
      <c r="E2" s="1694"/>
      <c r="F2" s="1694"/>
      <c r="G2" s="1694"/>
      <c r="H2" s="1694"/>
      <c r="I2" s="1694"/>
      <c r="J2" s="1694"/>
      <c r="K2" s="1694"/>
      <c r="L2" s="1694"/>
      <c r="M2" s="1694"/>
      <c r="N2" s="1694"/>
      <c r="O2" s="1694"/>
    </row>
    <row r="3" spans="3:15" ht="23.25" x14ac:dyDescent="0.2">
      <c r="C3" s="1695" t="s">
        <v>495</v>
      </c>
      <c r="D3" s="1695"/>
      <c r="E3" s="1695"/>
      <c r="F3" s="1695"/>
      <c r="G3" s="1695"/>
      <c r="H3" s="1695"/>
      <c r="I3" s="1695"/>
      <c r="J3" s="1695"/>
      <c r="K3" s="1695"/>
      <c r="L3" s="1695"/>
      <c r="M3" s="1695"/>
      <c r="N3" s="1695"/>
      <c r="O3" s="1695"/>
    </row>
    <row r="4" spans="3:15" ht="23.25" x14ac:dyDescent="0.2">
      <c r="C4" s="1696" t="s">
        <v>509</v>
      </c>
      <c r="D4" s="1696"/>
      <c r="E4" s="1696"/>
      <c r="F4" s="1696"/>
      <c r="G4" s="1696"/>
      <c r="H4" s="1696"/>
      <c r="I4" s="1696"/>
      <c r="J4" s="1696"/>
      <c r="K4" s="1696"/>
      <c r="L4" s="1696"/>
      <c r="M4" s="1696"/>
      <c r="N4" s="1696"/>
      <c r="O4" s="1696"/>
    </row>
    <row r="5" spans="3:15" ht="21" x14ac:dyDescent="0.2">
      <c r="C5" s="939"/>
      <c r="D5" s="939"/>
      <c r="E5" s="939"/>
      <c r="F5" s="939"/>
      <c r="G5" s="939"/>
      <c r="H5" s="939"/>
      <c r="I5" s="939"/>
      <c r="J5" s="939"/>
      <c r="K5" s="939"/>
      <c r="L5" s="939"/>
      <c r="M5" s="939"/>
      <c r="N5" s="939"/>
      <c r="O5" s="940"/>
    </row>
    <row r="6" spans="3:15" ht="19.5" customHeight="1" thickBot="1" x14ac:dyDescent="0.25">
      <c r="C6" s="1738" t="s">
        <v>478</v>
      </c>
      <c r="D6" s="1738"/>
      <c r="E6" s="939"/>
      <c r="F6" s="939"/>
      <c r="G6" s="939"/>
      <c r="H6" s="939"/>
      <c r="I6" s="939"/>
      <c r="J6" s="939"/>
      <c r="K6" s="939"/>
      <c r="L6" s="939"/>
      <c r="M6" s="939"/>
      <c r="N6" s="939"/>
      <c r="O6" s="940"/>
    </row>
    <row r="7" spans="3:15" ht="19.5" customHeight="1" x14ac:dyDescent="0.2">
      <c r="C7" s="1677" t="s">
        <v>5</v>
      </c>
      <c r="D7" s="1679" t="s">
        <v>472</v>
      </c>
      <c r="E7" s="1681" t="s">
        <v>492</v>
      </c>
      <c r="F7" s="1683" t="s">
        <v>491</v>
      </c>
      <c r="G7" s="1685" t="s">
        <v>7</v>
      </c>
      <c r="H7" s="1686"/>
      <c r="I7" s="1686"/>
      <c r="J7" s="1687"/>
      <c r="K7" s="1681" t="s">
        <v>481</v>
      </c>
      <c r="L7" s="1688" t="s">
        <v>484</v>
      </c>
      <c r="M7" s="1688" t="s">
        <v>482</v>
      </c>
      <c r="N7" s="1690" t="s">
        <v>483</v>
      </c>
      <c r="O7" s="1692" t="s">
        <v>485</v>
      </c>
    </row>
    <row r="8" spans="3:15" ht="80.099999999999994" customHeight="1" thickBot="1" x14ac:dyDescent="0.25">
      <c r="C8" s="1678"/>
      <c r="D8" s="1680"/>
      <c r="E8" s="1682"/>
      <c r="F8" s="1684"/>
      <c r="G8" s="1029" t="s">
        <v>1</v>
      </c>
      <c r="H8" s="1030" t="s">
        <v>2</v>
      </c>
      <c r="I8" s="1030" t="s">
        <v>3</v>
      </c>
      <c r="J8" s="1031" t="s">
        <v>6</v>
      </c>
      <c r="K8" s="1682"/>
      <c r="L8" s="1689"/>
      <c r="M8" s="1689"/>
      <c r="N8" s="1691"/>
      <c r="O8" s="1693"/>
    </row>
    <row r="9" spans="3:15" s="953" customFormat="1" ht="21.95" customHeight="1" x14ac:dyDescent="0.2">
      <c r="C9" s="1365">
        <v>1</v>
      </c>
      <c r="D9" s="1081" t="s">
        <v>34</v>
      </c>
      <c r="E9" s="1367">
        <v>6</v>
      </c>
      <c r="F9" s="1368">
        <v>1</v>
      </c>
      <c r="G9" s="1511">
        <v>220</v>
      </c>
      <c r="H9" s="1083">
        <v>159</v>
      </c>
      <c r="I9" s="1609">
        <v>200</v>
      </c>
      <c r="J9" s="1085">
        <v>170</v>
      </c>
      <c r="K9" s="1369">
        <v>2</v>
      </c>
      <c r="L9" s="1383">
        <f t="shared" ref="L9:L28" si="0">SUM(G9:J9)-MIN(G9:J9)</f>
        <v>590</v>
      </c>
      <c r="M9" s="1596">
        <f t="shared" ref="M9:M28" si="1">MAX(G9:J9)</f>
        <v>220</v>
      </c>
      <c r="N9" s="1371">
        <f t="shared" ref="N9:N28" si="2">ROUND(L9/3,1)</f>
        <v>196.7</v>
      </c>
      <c r="O9" s="1372">
        <f t="shared" ref="O9:O28" si="3">L9/10+K9</f>
        <v>61</v>
      </c>
    </row>
    <row r="10" spans="3:15" s="953" customFormat="1" ht="21.95" customHeight="1" x14ac:dyDescent="0.2">
      <c r="C10" s="1032">
        <v>2</v>
      </c>
      <c r="D10" s="1089" t="s">
        <v>11</v>
      </c>
      <c r="E10" s="1033">
        <v>2</v>
      </c>
      <c r="F10" s="1034">
        <v>1</v>
      </c>
      <c r="G10" s="1035">
        <v>126</v>
      </c>
      <c r="H10" s="1036">
        <v>158</v>
      </c>
      <c r="I10" s="1036">
        <v>186</v>
      </c>
      <c r="J10" s="1038">
        <v>183</v>
      </c>
      <c r="K10" s="1039"/>
      <c r="L10" s="1040">
        <f t="shared" ref="L10" si="4">SUM(G10:J10)-MIN(G10:J10)</f>
        <v>527</v>
      </c>
      <c r="M10" s="1041">
        <f t="shared" si="1"/>
        <v>186</v>
      </c>
      <c r="N10" s="1042">
        <f t="shared" si="2"/>
        <v>175.7</v>
      </c>
      <c r="O10" s="1043">
        <f t="shared" si="3"/>
        <v>52.7</v>
      </c>
    </row>
    <row r="11" spans="3:15" s="953" customFormat="1" ht="21.95" customHeight="1" x14ac:dyDescent="0.2">
      <c r="C11" s="954">
        <v>3</v>
      </c>
      <c r="D11" s="1086" t="s">
        <v>41</v>
      </c>
      <c r="E11" s="946">
        <v>5</v>
      </c>
      <c r="F11" s="947">
        <v>1</v>
      </c>
      <c r="G11" s="948">
        <v>161</v>
      </c>
      <c r="H11" s="949">
        <v>176</v>
      </c>
      <c r="I11" s="949">
        <v>172</v>
      </c>
      <c r="J11" s="950">
        <v>179</v>
      </c>
      <c r="K11" s="962"/>
      <c r="L11" s="963">
        <f>SUM(G11:J11)-MIN(G11:J11)</f>
        <v>527</v>
      </c>
      <c r="M11" s="964">
        <f>MAX(G11:J11)</f>
        <v>179</v>
      </c>
      <c r="N11" s="965">
        <f>ROUND(L11/3,1)</f>
        <v>175.7</v>
      </c>
      <c r="O11" s="952">
        <f>L11/10+K11</f>
        <v>52.7</v>
      </c>
    </row>
    <row r="12" spans="3:15" s="953" customFormat="1" ht="21.95" customHeight="1" x14ac:dyDescent="0.2">
      <c r="C12" s="1032">
        <v>4</v>
      </c>
      <c r="D12" s="1089" t="s">
        <v>566</v>
      </c>
      <c r="E12" s="1044">
        <v>4</v>
      </c>
      <c r="F12" s="1045">
        <v>2</v>
      </c>
      <c r="G12" s="1046">
        <v>192</v>
      </c>
      <c r="H12" s="1047">
        <v>179</v>
      </c>
      <c r="I12" s="1047">
        <v>153</v>
      </c>
      <c r="J12" s="1049">
        <v>122</v>
      </c>
      <c r="K12" s="1039"/>
      <c r="L12" s="1040">
        <f t="shared" si="0"/>
        <v>524</v>
      </c>
      <c r="M12" s="1041">
        <f t="shared" si="1"/>
        <v>192</v>
      </c>
      <c r="N12" s="1042">
        <f t="shared" si="2"/>
        <v>174.7</v>
      </c>
      <c r="O12" s="1043">
        <f t="shared" si="3"/>
        <v>52.4</v>
      </c>
    </row>
    <row r="13" spans="3:15" s="953" customFormat="1" ht="21.95" customHeight="1" x14ac:dyDescent="0.2">
      <c r="C13" s="954">
        <v>5</v>
      </c>
      <c r="D13" s="1086" t="s">
        <v>25</v>
      </c>
      <c r="E13" s="946">
        <v>2</v>
      </c>
      <c r="F13" s="947">
        <v>1</v>
      </c>
      <c r="G13" s="948">
        <v>154</v>
      </c>
      <c r="H13" s="949">
        <v>185</v>
      </c>
      <c r="I13" s="949">
        <v>174</v>
      </c>
      <c r="J13" s="950">
        <v>135</v>
      </c>
      <c r="K13" s="962"/>
      <c r="L13" s="963">
        <f>SUM(G13:J13)-MIN(G13:J13)</f>
        <v>513</v>
      </c>
      <c r="M13" s="964">
        <f t="shared" ref="M13:M23" si="5">MAX(G13:J13)</f>
        <v>185</v>
      </c>
      <c r="N13" s="965">
        <f t="shared" ref="N13:N23" si="6">ROUND(L13/3,1)</f>
        <v>171</v>
      </c>
      <c r="O13" s="952">
        <f t="shared" ref="O13:O23" si="7">L13/10+K13</f>
        <v>51.3</v>
      </c>
    </row>
    <row r="14" spans="3:15" s="953" customFormat="1" ht="21.95" customHeight="1" x14ac:dyDescent="0.2">
      <c r="C14" s="1032">
        <v>6</v>
      </c>
      <c r="D14" s="1089" t="s">
        <v>565</v>
      </c>
      <c r="E14" s="1044">
        <v>5</v>
      </c>
      <c r="F14" s="1045">
        <v>1</v>
      </c>
      <c r="G14" s="1046">
        <v>162</v>
      </c>
      <c r="H14" s="1404">
        <v>205</v>
      </c>
      <c r="I14" s="1047">
        <v>137</v>
      </c>
      <c r="J14" s="1049">
        <v>144</v>
      </c>
      <c r="K14" s="1039"/>
      <c r="L14" s="1040">
        <f>SUM(G14:J14)-MIN(G14:J14)</f>
        <v>511</v>
      </c>
      <c r="M14" s="1041">
        <f t="shared" si="5"/>
        <v>205</v>
      </c>
      <c r="N14" s="1042">
        <f t="shared" si="6"/>
        <v>170.3</v>
      </c>
      <c r="O14" s="1043">
        <f t="shared" si="7"/>
        <v>51.1</v>
      </c>
    </row>
    <row r="15" spans="3:15" s="953" customFormat="1" ht="21.95" customHeight="1" x14ac:dyDescent="0.2">
      <c r="C15" s="954">
        <v>7</v>
      </c>
      <c r="D15" s="1086" t="s">
        <v>51</v>
      </c>
      <c r="E15" s="946">
        <v>3</v>
      </c>
      <c r="F15" s="947">
        <v>2</v>
      </c>
      <c r="G15" s="948">
        <v>173</v>
      </c>
      <c r="H15" s="949">
        <v>108</v>
      </c>
      <c r="I15" s="949">
        <v>153</v>
      </c>
      <c r="J15" s="950">
        <v>182</v>
      </c>
      <c r="K15" s="962"/>
      <c r="L15" s="963">
        <f>SUM(G15:J15)-MIN(G15:J15)</f>
        <v>508</v>
      </c>
      <c r="M15" s="964">
        <f t="shared" si="5"/>
        <v>182</v>
      </c>
      <c r="N15" s="965">
        <f t="shared" si="6"/>
        <v>169.3</v>
      </c>
      <c r="O15" s="952">
        <f t="shared" si="7"/>
        <v>50.8</v>
      </c>
    </row>
    <row r="16" spans="3:15" s="953" customFormat="1" ht="21.95" customHeight="1" x14ac:dyDescent="0.2">
      <c r="C16" s="1032">
        <v>8</v>
      </c>
      <c r="D16" s="1089" t="s">
        <v>47</v>
      </c>
      <c r="E16" s="1044">
        <v>6</v>
      </c>
      <c r="F16" s="1045">
        <v>2</v>
      </c>
      <c r="G16" s="1046">
        <v>166</v>
      </c>
      <c r="H16" s="1047">
        <v>175</v>
      </c>
      <c r="I16" s="1047">
        <v>162</v>
      </c>
      <c r="J16" s="1049">
        <v>167</v>
      </c>
      <c r="K16" s="1039"/>
      <c r="L16" s="1040">
        <f>SUM(G16:J16)-MIN(G16:J16)</f>
        <v>508</v>
      </c>
      <c r="M16" s="1041">
        <f t="shared" si="5"/>
        <v>175</v>
      </c>
      <c r="N16" s="1042">
        <f t="shared" si="6"/>
        <v>169.3</v>
      </c>
      <c r="O16" s="1043">
        <f t="shared" si="7"/>
        <v>50.8</v>
      </c>
    </row>
    <row r="17" spans="3:15" s="953" customFormat="1" ht="21.95" customHeight="1" x14ac:dyDescent="0.2">
      <c r="C17" s="954">
        <v>9</v>
      </c>
      <c r="D17" s="1086" t="s">
        <v>194</v>
      </c>
      <c r="E17" s="956">
        <v>5</v>
      </c>
      <c r="F17" s="957">
        <v>1</v>
      </c>
      <c r="G17" s="958">
        <v>169</v>
      </c>
      <c r="H17" s="959">
        <v>138</v>
      </c>
      <c r="I17" s="959">
        <v>172</v>
      </c>
      <c r="J17" s="961">
        <v>160</v>
      </c>
      <c r="K17" s="962"/>
      <c r="L17" s="963">
        <f>SUM(G17:J17)-MIN(G17:J17)</f>
        <v>501</v>
      </c>
      <c r="M17" s="964">
        <f t="shared" si="5"/>
        <v>172</v>
      </c>
      <c r="N17" s="965">
        <f t="shared" si="6"/>
        <v>167</v>
      </c>
      <c r="O17" s="952">
        <f t="shared" si="7"/>
        <v>50.1</v>
      </c>
    </row>
    <row r="18" spans="3:15" s="953" customFormat="1" ht="21.95" customHeight="1" x14ac:dyDescent="0.2">
      <c r="C18" s="1032">
        <v>10</v>
      </c>
      <c r="D18" s="1089" t="s">
        <v>575</v>
      </c>
      <c r="E18" s="1044">
        <v>1</v>
      </c>
      <c r="F18" s="1045">
        <v>2</v>
      </c>
      <c r="G18" s="1046">
        <v>179</v>
      </c>
      <c r="H18" s="1047">
        <v>167</v>
      </c>
      <c r="I18" s="1047">
        <v>108</v>
      </c>
      <c r="J18" s="1049">
        <v>149</v>
      </c>
      <c r="K18" s="1039"/>
      <c r="L18" s="1040">
        <f t="shared" ref="L18" si="8">SUM(G18:J18)-MIN(G18:J18)</f>
        <v>495</v>
      </c>
      <c r="M18" s="1041">
        <f t="shared" si="5"/>
        <v>179</v>
      </c>
      <c r="N18" s="1042">
        <f t="shared" si="6"/>
        <v>165</v>
      </c>
      <c r="O18" s="1043">
        <f t="shared" si="7"/>
        <v>49.5</v>
      </c>
    </row>
    <row r="19" spans="3:15" s="953" customFormat="1" ht="21.95" customHeight="1" x14ac:dyDescent="0.2">
      <c r="C19" s="954">
        <v>11</v>
      </c>
      <c r="D19" s="1086" t="s">
        <v>568</v>
      </c>
      <c r="E19" s="946">
        <v>5</v>
      </c>
      <c r="F19" s="947">
        <v>2</v>
      </c>
      <c r="G19" s="948">
        <v>137</v>
      </c>
      <c r="H19" s="949">
        <v>164</v>
      </c>
      <c r="I19" s="949">
        <v>178</v>
      </c>
      <c r="J19" s="950">
        <v>147</v>
      </c>
      <c r="K19" s="962"/>
      <c r="L19" s="963">
        <f>SUM(G19:J19)-MIN(G19:J19)</f>
        <v>489</v>
      </c>
      <c r="M19" s="964">
        <f t="shared" si="5"/>
        <v>178</v>
      </c>
      <c r="N19" s="965">
        <f t="shared" si="6"/>
        <v>163</v>
      </c>
      <c r="O19" s="952">
        <f t="shared" si="7"/>
        <v>48.9</v>
      </c>
    </row>
    <row r="20" spans="3:15" s="953" customFormat="1" ht="21.95" customHeight="1" x14ac:dyDescent="0.2">
      <c r="C20" s="1032">
        <v>12</v>
      </c>
      <c r="D20" s="1089" t="s">
        <v>12</v>
      </c>
      <c r="E20" s="1044">
        <v>4</v>
      </c>
      <c r="F20" s="1045">
        <v>1</v>
      </c>
      <c r="G20" s="1046">
        <v>161</v>
      </c>
      <c r="H20" s="1047">
        <v>123</v>
      </c>
      <c r="I20" s="1047">
        <v>164</v>
      </c>
      <c r="J20" s="1049">
        <v>157</v>
      </c>
      <c r="K20" s="1039"/>
      <c r="L20" s="1040">
        <f>SUM(G20:J20)-MIN(G20:J20)</f>
        <v>482</v>
      </c>
      <c r="M20" s="1041">
        <f t="shared" si="5"/>
        <v>164</v>
      </c>
      <c r="N20" s="1042">
        <f t="shared" si="6"/>
        <v>160.69999999999999</v>
      </c>
      <c r="O20" s="1043">
        <f t="shared" si="7"/>
        <v>48.2</v>
      </c>
    </row>
    <row r="21" spans="3:15" s="953" customFormat="1" ht="21.95" customHeight="1" x14ac:dyDescent="0.2">
      <c r="C21" s="954">
        <v>13</v>
      </c>
      <c r="D21" s="1086" t="s">
        <v>134</v>
      </c>
      <c r="E21" s="946">
        <v>4</v>
      </c>
      <c r="F21" s="947">
        <v>1</v>
      </c>
      <c r="G21" s="948">
        <v>143</v>
      </c>
      <c r="H21" s="949">
        <v>155</v>
      </c>
      <c r="I21" s="966">
        <v>166</v>
      </c>
      <c r="J21" s="950">
        <v>155</v>
      </c>
      <c r="K21" s="962"/>
      <c r="L21" s="963">
        <f>SUM(G21:J21)-MIN(G21:J21)</f>
        <v>476</v>
      </c>
      <c r="M21" s="964">
        <f t="shared" si="5"/>
        <v>166</v>
      </c>
      <c r="N21" s="965">
        <f t="shared" si="6"/>
        <v>158.69999999999999</v>
      </c>
      <c r="O21" s="952">
        <f t="shared" si="7"/>
        <v>47.6</v>
      </c>
    </row>
    <row r="22" spans="3:15" s="953" customFormat="1" ht="21.95" customHeight="1" x14ac:dyDescent="0.2">
      <c r="C22" s="1032">
        <v>14</v>
      </c>
      <c r="D22" s="1089" t="s">
        <v>567</v>
      </c>
      <c r="E22" s="1044">
        <v>2</v>
      </c>
      <c r="F22" s="1045">
        <v>2</v>
      </c>
      <c r="G22" s="1046">
        <v>162</v>
      </c>
      <c r="H22" s="1047">
        <v>141</v>
      </c>
      <c r="I22" s="1047">
        <v>145</v>
      </c>
      <c r="J22" s="1049">
        <v>166</v>
      </c>
      <c r="K22" s="1039"/>
      <c r="L22" s="1040">
        <f>SUM(G22:J22)-MIN(G22:J22)</f>
        <v>473</v>
      </c>
      <c r="M22" s="1041">
        <f t="shared" si="5"/>
        <v>166</v>
      </c>
      <c r="N22" s="1042">
        <f t="shared" si="6"/>
        <v>157.69999999999999</v>
      </c>
      <c r="O22" s="1043">
        <f t="shared" si="7"/>
        <v>47.3</v>
      </c>
    </row>
    <row r="23" spans="3:15" s="953" customFormat="1" ht="21.95" customHeight="1" x14ac:dyDescent="0.2">
      <c r="C23" s="954">
        <v>15</v>
      </c>
      <c r="D23" s="1086" t="s">
        <v>572</v>
      </c>
      <c r="E23" s="946">
        <v>4</v>
      </c>
      <c r="F23" s="947">
        <v>1</v>
      </c>
      <c r="G23" s="948">
        <v>179</v>
      </c>
      <c r="H23" s="949">
        <v>146</v>
      </c>
      <c r="I23" s="949">
        <v>140</v>
      </c>
      <c r="J23" s="950">
        <v>117</v>
      </c>
      <c r="K23" s="962"/>
      <c r="L23" s="963">
        <f>SUM(G23:J23)-MIN(G23:J23)</f>
        <v>465</v>
      </c>
      <c r="M23" s="964">
        <f t="shared" si="5"/>
        <v>179</v>
      </c>
      <c r="N23" s="965">
        <f t="shared" si="6"/>
        <v>155</v>
      </c>
      <c r="O23" s="952">
        <f t="shared" si="7"/>
        <v>46.5</v>
      </c>
    </row>
    <row r="24" spans="3:15" s="953" customFormat="1" ht="21.95" customHeight="1" x14ac:dyDescent="0.2">
      <c r="C24" s="1032">
        <v>16</v>
      </c>
      <c r="D24" s="1089" t="s">
        <v>39</v>
      </c>
      <c r="E24" s="1044">
        <v>3</v>
      </c>
      <c r="F24" s="1045">
        <v>2</v>
      </c>
      <c r="G24" s="1046">
        <v>126</v>
      </c>
      <c r="H24" s="1047">
        <v>156</v>
      </c>
      <c r="I24" s="1047">
        <v>120</v>
      </c>
      <c r="J24" s="1049">
        <v>181</v>
      </c>
      <c r="K24" s="1039"/>
      <c r="L24" s="1040">
        <f t="shared" si="0"/>
        <v>463</v>
      </c>
      <c r="M24" s="1041">
        <f t="shared" si="1"/>
        <v>181</v>
      </c>
      <c r="N24" s="1042">
        <f t="shared" si="2"/>
        <v>154.30000000000001</v>
      </c>
      <c r="O24" s="1043">
        <f t="shared" si="3"/>
        <v>46.3</v>
      </c>
    </row>
    <row r="25" spans="3:15" s="953" customFormat="1" ht="21.95" customHeight="1" x14ac:dyDescent="0.2">
      <c r="C25" s="954">
        <v>17</v>
      </c>
      <c r="D25" s="1086" t="s">
        <v>68</v>
      </c>
      <c r="E25" s="956">
        <v>3</v>
      </c>
      <c r="F25" s="957">
        <v>1</v>
      </c>
      <c r="G25" s="958">
        <v>123</v>
      </c>
      <c r="H25" s="959">
        <v>150</v>
      </c>
      <c r="I25" s="959">
        <v>146</v>
      </c>
      <c r="J25" s="961">
        <v>155</v>
      </c>
      <c r="K25" s="962"/>
      <c r="L25" s="963">
        <f>SUM(G25:J25)-MIN(G25:J25)</f>
        <v>451</v>
      </c>
      <c r="M25" s="964">
        <f>MAX(G25:J25)</f>
        <v>155</v>
      </c>
      <c r="N25" s="965">
        <f>ROUND(L25/3,1)</f>
        <v>150.30000000000001</v>
      </c>
      <c r="O25" s="952">
        <f>L25/10+K25</f>
        <v>45.1</v>
      </c>
    </row>
    <row r="26" spans="3:15" s="953" customFormat="1" ht="21.95" customHeight="1" x14ac:dyDescent="0.2">
      <c r="C26" s="1032">
        <v>18</v>
      </c>
      <c r="D26" s="1089" t="s">
        <v>571</v>
      </c>
      <c r="E26" s="1033">
        <v>6</v>
      </c>
      <c r="F26" s="1034">
        <v>1</v>
      </c>
      <c r="G26" s="1035">
        <v>164</v>
      </c>
      <c r="H26" s="1036">
        <v>142</v>
      </c>
      <c r="I26" s="1036">
        <v>137</v>
      </c>
      <c r="J26" s="1038">
        <v>140</v>
      </c>
      <c r="K26" s="1039"/>
      <c r="L26" s="1040">
        <f t="shared" ref="L26" si="9">SUM(G26:J26)-MIN(G26:J26)</f>
        <v>446</v>
      </c>
      <c r="M26" s="1041">
        <f t="shared" ref="M26" si="10">MAX(G26:J26)</f>
        <v>164</v>
      </c>
      <c r="N26" s="1042">
        <f t="shared" ref="N26" si="11">ROUND(L26/3,1)</f>
        <v>148.69999999999999</v>
      </c>
      <c r="O26" s="1043">
        <f t="shared" ref="O26" si="12">L26/10+K26</f>
        <v>44.6</v>
      </c>
    </row>
    <row r="27" spans="3:15" s="953" customFormat="1" ht="21.95" customHeight="1" x14ac:dyDescent="0.2">
      <c r="C27" s="954">
        <v>19</v>
      </c>
      <c r="D27" s="1086" t="s">
        <v>602</v>
      </c>
      <c r="E27" s="946">
        <v>1</v>
      </c>
      <c r="F27" s="947">
        <v>1</v>
      </c>
      <c r="G27" s="948">
        <v>126</v>
      </c>
      <c r="H27" s="949">
        <v>155</v>
      </c>
      <c r="I27" s="949">
        <v>156</v>
      </c>
      <c r="J27" s="950">
        <v>112</v>
      </c>
      <c r="K27" s="962"/>
      <c r="L27" s="963">
        <f>SUM(G27:J27)-MIN(G27:J27)</f>
        <v>437</v>
      </c>
      <c r="M27" s="964">
        <f>MAX(G27:J27)</f>
        <v>156</v>
      </c>
      <c r="N27" s="965">
        <f>ROUND(L27/3,1)</f>
        <v>145.69999999999999</v>
      </c>
      <c r="O27" s="952">
        <f>L27/10+K27</f>
        <v>43.7</v>
      </c>
    </row>
    <row r="28" spans="3:15" s="953" customFormat="1" ht="21.95" customHeight="1" x14ac:dyDescent="0.2">
      <c r="C28" s="1032">
        <v>20</v>
      </c>
      <c r="D28" s="1089" t="s">
        <v>570</v>
      </c>
      <c r="E28" s="1033">
        <v>6</v>
      </c>
      <c r="F28" s="1034">
        <v>2</v>
      </c>
      <c r="G28" s="1035">
        <v>127</v>
      </c>
      <c r="H28" s="1036">
        <v>176</v>
      </c>
      <c r="I28" s="1036">
        <v>132</v>
      </c>
      <c r="J28" s="1038">
        <v>108</v>
      </c>
      <c r="K28" s="1039"/>
      <c r="L28" s="1040">
        <f t="shared" si="0"/>
        <v>435</v>
      </c>
      <c r="M28" s="1041">
        <f t="shared" si="1"/>
        <v>176</v>
      </c>
      <c r="N28" s="1042">
        <f t="shared" si="2"/>
        <v>145</v>
      </c>
      <c r="O28" s="1043">
        <f t="shared" si="3"/>
        <v>43.5</v>
      </c>
    </row>
    <row r="29" spans="3:15" s="953" customFormat="1" ht="21.95" customHeight="1" x14ac:dyDescent="0.2">
      <c r="C29" s="954">
        <v>21</v>
      </c>
      <c r="D29" s="1086" t="s">
        <v>67</v>
      </c>
      <c r="E29" s="946">
        <v>2</v>
      </c>
      <c r="F29" s="947">
        <v>2</v>
      </c>
      <c r="G29" s="948">
        <v>137</v>
      </c>
      <c r="H29" s="949">
        <v>154</v>
      </c>
      <c r="I29" s="949">
        <v>143</v>
      </c>
      <c r="J29" s="950">
        <v>110</v>
      </c>
      <c r="K29" s="962"/>
      <c r="L29" s="963">
        <f>SUM(G29:J29)-MIN(G29:J29)</f>
        <v>434</v>
      </c>
      <c r="M29" s="964">
        <f>MAX(G29:J29)</f>
        <v>154</v>
      </c>
      <c r="N29" s="965">
        <f>ROUND(L29/3,1)</f>
        <v>144.69999999999999</v>
      </c>
      <c r="O29" s="952">
        <f>L29/10+K29</f>
        <v>43.4</v>
      </c>
    </row>
    <row r="30" spans="3:15" s="953" customFormat="1" ht="21.95" customHeight="1" x14ac:dyDescent="0.2">
      <c r="C30" s="1032">
        <v>22</v>
      </c>
      <c r="D30" s="1089" t="s">
        <v>607</v>
      </c>
      <c r="E30" s="1044">
        <v>6</v>
      </c>
      <c r="F30" s="1045">
        <v>2</v>
      </c>
      <c r="G30" s="1046">
        <v>124</v>
      </c>
      <c r="H30" s="1047">
        <v>117</v>
      </c>
      <c r="I30" s="1048">
        <v>149</v>
      </c>
      <c r="J30" s="1049">
        <v>159</v>
      </c>
      <c r="K30" s="1039"/>
      <c r="L30" s="1040">
        <f>SUM(G30:J30)-MIN(G30:J30)</f>
        <v>432</v>
      </c>
      <c r="M30" s="1041">
        <f>MAX(G30:J30)</f>
        <v>159</v>
      </c>
      <c r="N30" s="1042">
        <f>ROUND(L30/3,1)</f>
        <v>144</v>
      </c>
      <c r="O30" s="1043">
        <f>L30/10+K30</f>
        <v>43.2</v>
      </c>
    </row>
    <row r="31" spans="3:15" s="953" customFormat="1" ht="21.95" customHeight="1" x14ac:dyDescent="0.2">
      <c r="C31" s="954">
        <v>23</v>
      </c>
      <c r="D31" s="1086" t="s">
        <v>670</v>
      </c>
      <c r="E31" s="946">
        <v>4</v>
      </c>
      <c r="F31" s="947">
        <v>2</v>
      </c>
      <c r="G31" s="948">
        <v>89</v>
      </c>
      <c r="H31" s="949">
        <v>134</v>
      </c>
      <c r="I31" s="949">
        <v>191</v>
      </c>
      <c r="J31" s="950">
        <v>98</v>
      </c>
      <c r="K31" s="962"/>
      <c r="L31" s="963">
        <f>SUM(G31:J31)-MIN(G31:J31)</f>
        <v>423</v>
      </c>
      <c r="M31" s="964">
        <f>MAX(G31:J31)</f>
        <v>191</v>
      </c>
      <c r="N31" s="965">
        <f>ROUND(L31/3,1)</f>
        <v>141</v>
      </c>
      <c r="O31" s="952">
        <f>L31/10+K31</f>
        <v>42.3</v>
      </c>
    </row>
    <row r="32" spans="3:15" s="953" customFormat="1" ht="21.95" customHeight="1" x14ac:dyDescent="0.2">
      <c r="C32" s="1032">
        <v>24</v>
      </c>
      <c r="D32" s="1089" t="s">
        <v>577</v>
      </c>
      <c r="E32" s="1044">
        <v>2</v>
      </c>
      <c r="F32" s="1045">
        <v>1</v>
      </c>
      <c r="G32" s="1046">
        <v>119</v>
      </c>
      <c r="H32" s="1047">
        <v>151</v>
      </c>
      <c r="I32" s="1047">
        <v>119</v>
      </c>
      <c r="J32" s="1049">
        <v>123</v>
      </c>
      <c r="K32" s="1039"/>
      <c r="L32" s="1040">
        <f>SUM(G32:J32)-MIN(G32:J32)</f>
        <v>393</v>
      </c>
      <c r="M32" s="1041">
        <f>MAX(G32:J32)</f>
        <v>151</v>
      </c>
      <c r="N32" s="1042">
        <f>ROUND(L32/3,1)</f>
        <v>131</v>
      </c>
      <c r="O32" s="1043">
        <f>L32/10+K32</f>
        <v>39.299999999999997</v>
      </c>
    </row>
    <row r="33" spans="3:15" s="953" customFormat="1" ht="21.95" customHeight="1" thickBot="1" x14ac:dyDescent="0.25">
      <c r="C33" s="968">
        <v>25</v>
      </c>
      <c r="D33" s="1088" t="s">
        <v>564</v>
      </c>
      <c r="E33" s="969">
        <v>1</v>
      </c>
      <c r="F33" s="970">
        <v>1</v>
      </c>
      <c r="G33" s="971">
        <v>123</v>
      </c>
      <c r="H33" s="972">
        <v>125</v>
      </c>
      <c r="I33" s="972">
        <v>139</v>
      </c>
      <c r="J33" s="973">
        <v>124</v>
      </c>
      <c r="K33" s="974"/>
      <c r="L33" s="975">
        <f t="shared" ref="L33" si="13">SUM(G33:J33)-MIN(G33:J33)</f>
        <v>388</v>
      </c>
      <c r="M33" s="974">
        <f t="shared" ref="M33" si="14">MAX(G33:J33)</f>
        <v>139</v>
      </c>
      <c r="N33" s="976">
        <f t="shared" ref="N33" si="15">ROUND(L33/3,1)</f>
        <v>129.30000000000001</v>
      </c>
      <c r="O33" s="1380">
        <f t="shared" ref="O33" si="16">L33/10+K33</f>
        <v>38.799999999999997</v>
      </c>
    </row>
    <row r="34" spans="3:15" ht="12" customHeight="1" x14ac:dyDescent="0.25">
      <c r="C34" s="978"/>
      <c r="D34" s="978"/>
      <c r="E34" s="978"/>
      <c r="F34" s="978"/>
      <c r="G34" s="978"/>
      <c r="H34" s="978"/>
      <c r="I34" s="978"/>
      <c r="J34" s="978"/>
      <c r="K34" s="978"/>
      <c r="L34" s="978"/>
      <c r="M34" s="978"/>
      <c r="N34" s="978"/>
      <c r="O34" s="978"/>
    </row>
    <row r="35" spans="3:15" ht="18" x14ac:dyDescent="0.2">
      <c r="C35" s="979"/>
      <c r="D35" s="980" t="s">
        <v>34</v>
      </c>
      <c r="E35" s="981" t="s">
        <v>37</v>
      </c>
      <c r="F35" s="1670" t="s">
        <v>671</v>
      </c>
      <c r="G35" s="1670"/>
      <c r="H35" s="1671" t="s">
        <v>60</v>
      </c>
      <c r="I35" s="1671"/>
      <c r="J35" s="1671"/>
      <c r="K35" s="1671"/>
      <c r="L35" s="1671"/>
      <c r="M35" s="982"/>
      <c r="N35" s="979"/>
      <c r="O35" s="979"/>
    </row>
    <row r="36" spans="3:15" ht="18" customHeight="1" x14ac:dyDescent="0.2">
      <c r="C36" s="983"/>
      <c r="D36" s="1594" t="s">
        <v>34</v>
      </c>
      <c r="E36" s="985" t="s">
        <v>37</v>
      </c>
      <c r="F36" s="1670" t="s">
        <v>662</v>
      </c>
      <c r="G36" s="1670"/>
      <c r="H36" s="1672" t="s">
        <v>470</v>
      </c>
      <c r="I36" s="1672"/>
      <c r="J36" s="1672"/>
      <c r="K36" s="1672"/>
      <c r="L36" s="1672"/>
      <c r="M36" s="986"/>
      <c r="N36" s="983"/>
      <c r="O36" s="983"/>
    </row>
    <row r="37" spans="3:15" ht="18" x14ac:dyDescent="0.25">
      <c r="C37" s="978"/>
      <c r="D37" s="978"/>
      <c r="E37" s="978"/>
      <c r="F37" s="978"/>
      <c r="G37" s="978"/>
      <c r="H37" s="978"/>
      <c r="I37" s="978"/>
      <c r="J37" s="978"/>
      <c r="K37" s="978"/>
      <c r="L37" s="978"/>
      <c r="M37" s="978"/>
      <c r="N37" s="978"/>
      <c r="O37" s="978"/>
    </row>
    <row r="38" spans="3:15" ht="18" x14ac:dyDescent="0.25">
      <c r="C38" s="978"/>
      <c r="D38" s="978"/>
      <c r="E38" s="978"/>
      <c r="F38" s="978"/>
      <c r="G38" s="978"/>
      <c r="H38" s="978"/>
      <c r="I38" s="978"/>
      <c r="J38" s="978"/>
      <c r="K38" s="978"/>
      <c r="L38" s="978"/>
      <c r="M38" s="978"/>
      <c r="N38" s="978"/>
      <c r="O38" s="978"/>
    </row>
    <row r="39" spans="3:15" ht="18.75" customHeight="1" thickBot="1" x14ac:dyDescent="0.3">
      <c r="C39" s="1673" t="s">
        <v>479</v>
      </c>
      <c r="D39" s="1673"/>
      <c r="E39" s="978"/>
      <c r="F39" s="978"/>
      <c r="G39" s="978"/>
      <c r="H39" s="978"/>
      <c r="I39" s="978"/>
      <c r="J39" s="978"/>
      <c r="K39" s="978"/>
      <c r="L39" s="978"/>
      <c r="M39" s="978"/>
      <c r="N39" s="978"/>
      <c r="O39" s="978"/>
    </row>
    <row r="40" spans="3:15" ht="19.5" customHeight="1" x14ac:dyDescent="0.2">
      <c r="C40" s="1677" t="s">
        <v>5</v>
      </c>
      <c r="D40" s="1679" t="s">
        <v>472</v>
      </c>
      <c r="E40" s="1681" t="s">
        <v>492</v>
      </c>
      <c r="F40" s="1683" t="s">
        <v>491</v>
      </c>
      <c r="G40" s="1685" t="s">
        <v>7</v>
      </c>
      <c r="H40" s="1686"/>
      <c r="I40" s="1686"/>
      <c r="J40" s="1687"/>
      <c r="K40" s="1681" t="s">
        <v>481</v>
      </c>
      <c r="L40" s="1688" t="s">
        <v>484</v>
      </c>
      <c r="M40" s="1688" t="s">
        <v>482</v>
      </c>
      <c r="N40" s="1690" t="s">
        <v>483</v>
      </c>
      <c r="O40" s="1692" t="s">
        <v>485</v>
      </c>
    </row>
    <row r="41" spans="3:15" ht="80.099999999999994" customHeight="1" thickBot="1" x14ac:dyDescent="0.25">
      <c r="C41" s="1678"/>
      <c r="D41" s="1680"/>
      <c r="E41" s="1682"/>
      <c r="F41" s="1684"/>
      <c r="G41" s="1029" t="s">
        <v>1</v>
      </c>
      <c r="H41" s="1030" t="s">
        <v>2</v>
      </c>
      <c r="I41" s="1030" t="s">
        <v>3</v>
      </c>
      <c r="J41" s="1031" t="s">
        <v>6</v>
      </c>
      <c r="K41" s="1682"/>
      <c r="L41" s="1689"/>
      <c r="M41" s="1689"/>
      <c r="N41" s="1691"/>
      <c r="O41" s="1693"/>
    </row>
    <row r="42" spans="3:15" s="953" customFormat="1" ht="21.95" customHeight="1" x14ac:dyDescent="0.2">
      <c r="C42" s="1385">
        <v>1</v>
      </c>
      <c r="D42" s="991" t="s">
        <v>14</v>
      </c>
      <c r="E42" s="1386">
        <v>3</v>
      </c>
      <c r="F42" s="1387">
        <v>2</v>
      </c>
      <c r="G42" s="994">
        <v>149</v>
      </c>
      <c r="H42" s="995">
        <v>195</v>
      </c>
      <c r="I42" s="995">
        <v>195</v>
      </c>
      <c r="J42" s="996">
        <v>161</v>
      </c>
      <c r="K42" s="1388">
        <v>2</v>
      </c>
      <c r="L42" s="1399">
        <f t="shared" ref="L42:L52" si="17">SUM(G42:J42)-MIN(G42:J42)</f>
        <v>551</v>
      </c>
      <c r="M42" s="995">
        <f t="shared" ref="M42:M52" si="18">MAX(G42:J42)</f>
        <v>195</v>
      </c>
      <c r="N42" s="1389">
        <f t="shared" ref="N42:N52" si="19">(SUM(G42:J42)-MIN(G42:J42))/3</f>
        <v>183.66666666666666</v>
      </c>
      <c r="O42" s="1390">
        <f t="shared" ref="O42:O52" si="20">L42/10+K42</f>
        <v>57.1</v>
      </c>
    </row>
    <row r="43" spans="3:15" s="953" customFormat="1" ht="21.95" customHeight="1" x14ac:dyDescent="0.2">
      <c r="C43" s="1059">
        <v>2</v>
      </c>
      <c r="D43" s="1060" t="s">
        <v>50</v>
      </c>
      <c r="E43" s="1061">
        <v>1</v>
      </c>
      <c r="F43" s="1062">
        <v>1</v>
      </c>
      <c r="G43" s="1063">
        <v>178</v>
      </c>
      <c r="H43" s="1064">
        <v>167</v>
      </c>
      <c r="I43" s="1064">
        <v>154</v>
      </c>
      <c r="J43" s="1406">
        <v>202</v>
      </c>
      <c r="K43" s="1066"/>
      <c r="L43" s="1067">
        <f>SUM(G43:J43)-MIN(G43:J43)</f>
        <v>547</v>
      </c>
      <c r="M43" s="1268">
        <f>MAX(G43:J43)</f>
        <v>202</v>
      </c>
      <c r="N43" s="1069">
        <f>(SUM(G43:J43)-MIN(G43:J43))/3</f>
        <v>182.33333333333334</v>
      </c>
      <c r="O43" s="1070">
        <f>L43/10+K43</f>
        <v>54.7</v>
      </c>
    </row>
    <row r="44" spans="3:15" s="953" customFormat="1" ht="21.95" customHeight="1" x14ac:dyDescent="0.2">
      <c r="C44" s="990">
        <v>3</v>
      </c>
      <c r="D44" s="1002" t="s">
        <v>46</v>
      </c>
      <c r="E44" s="992">
        <v>1</v>
      </c>
      <c r="F44" s="993">
        <v>2</v>
      </c>
      <c r="G44" s="1003">
        <v>180</v>
      </c>
      <c r="H44" s="1004">
        <v>165</v>
      </c>
      <c r="I44" s="1004">
        <v>175</v>
      </c>
      <c r="J44" s="1005">
        <v>171</v>
      </c>
      <c r="K44" s="997"/>
      <c r="L44" s="998">
        <f>SUM(G44:J44)-MIN(G44:J44)</f>
        <v>526</v>
      </c>
      <c r="M44" s="999">
        <f>MAX(G44:J44)</f>
        <v>180</v>
      </c>
      <c r="N44" s="1000">
        <f>(SUM(G44:J44)-MIN(G44:J44))/3</f>
        <v>175.33333333333334</v>
      </c>
      <c r="O44" s="1001">
        <f>L44/10+K44</f>
        <v>52.6</v>
      </c>
    </row>
    <row r="45" spans="3:15" s="953" customFormat="1" ht="21.95" customHeight="1" x14ac:dyDescent="0.2">
      <c r="C45" s="1059">
        <v>4</v>
      </c>
      <c r="D45" s="1060" t="s">
        <v>581</v>
      </c>
      <c r="E45" s="1061">
        <v>5</v>
      </c>
      <c r="F45" s="1062">
        <v>1</v>
      </c>
      <c r="G45" s="1063">
        <v>117</v>
      </c>
      <c r="H45" s="1064">
        <v>183</v>
      </c>
      <c r="I45" s="1064">
        <v>152</v>
      </c>
      <c r="J45" s="1065">
        <v>146</v>
      </c>
      <c r="K45" s="1066"/>
      <c r="L45" s="1067">
        <f>SUM(G45:J45)-MIN(G45:J45)</f>
        <v>481</v>
      </c>
      <c r="M45" s="1068">
        <f>MAX(G45:J45)</f>
        <v>183</v>
      </c>
      <c r="N45" s="1069">
        <f>(SUM(G45:J45)-MIN(G45:J45))/3</f>
        <v>160.33333333333334</v>
      </c>
      <c r="O45" s="1070">
        <f>L45/10+K45</f>
        <v>48.1</v>
      </c>
    </row>
    <row r="46" spans="3:15" s="953" customFormat="1" ht="21.95" customHeight="1" x14ac:dyDescent="0.2">
      <c r="C46" s="990">
        <v>5</v>
      </c>
      <c r="D46" s="1002" t="s">
        <v>585</v>
      </c>
      <c r="E46" s="992">
        <v>3</v>
      </c>
      <c r="F46" s="993">
        <v>1</v>
      </c>
      <c r="G46" s="1003">
        <v>126</v>
      </c>
      <c r="H46" s="1004">
        <v>172</v>
      </c>
      <c r="I46" s="1004">
        <v>154</v>
      </c>
      <c r="J46" s="1005">
        <v>147</v>
      </c>
      <c r="K46" s="997"/>
      <c r="L46" s="998">
        <f t="shared" ref="L46" si="21">SUM(G46:J46)-MIN(G46:J46)</f>
        <v>473</v>
      </c>
      <c r="M46" s="999">
        <f t="shared" si="18"/>
        <v>172</v>
      </c>
      <c r="N46" s="1000">
        <f t="shared" si="19"/>
        <v>157.66666666666666</v>
      </c>
      <c r="O46" s="1001">
        <f t="shared" si="20"/>
        <v>47.3</v>
      </c>
    </row>
    <row r="47" spans="3:15" ht="21.95" customHeight="1" x14ac:dyDescent="0.2">
      <c r="C47" s="1059">
        <v>6</v>
      </c>
      <c r="D47" s="1060" t="s">
        <v>592</v>
      </c>
      <c r="E47" s="1061">
        <v>4</v>
      </c>
      <c r="F47" s="1062">
        <v>2</v>
      </c>
      <c r="G47" s="1063">
        <v>145</v>
      </c>
      <c r="H47" s="1064">
        <v>132</v>
      </c>
      <c r="I47" s="1064">
        <v>128</v>
      </c>
      <c r="J47" s="1065">
        <v>179</v>
      </c>
      <c r="K47" s="1066"/>
      <c r="L47" s="1067">
        <f>SUM(G47:J47)-MIN(G47:J47)</f>
        <v>456</v>
      </c>
      <c r="M47" s="1068">
        <f>MAX(G47:J47)</f>
        <v>179</v>
      </c>
      <c r="N47" s="1069">
        <f>(SUM(G47:J47)-MIN(G47:J47))/3</f>
        <v>152</v>
      </c>
      <c r="O47" s="1070">
        <f>L47/10+K47</f>
        <v>45.6</v>
      </c>
    </row>
    <row r="48" spans="3:15" s="953" customFormat="1" ht="21.95" customHeight="1" x14ac:dyDescent="0.2">
      <c r="C48" s="990">
        <v>7</v>
      </c>
      <c r="D48" s="1002" t="s">
        <v>580</v>
      </c>
      <c r="E48" s="992">
        <v>5</v>
      </c>
      <c r="F48" s="993">
        <v>2</v>
      </c>
      <c r="G48" s="1003">
        <v>129</v>
      </c>
      <c r="H48" s="1004">
        <v>148</v>
      </c>
      <c r="I48" s="1004">
        <v>174</v>
      </c>
      <c r="J48" s="1005">
        <v>122</v>
      </c>
      <c r="K48" s="997"/>
      <c r="L48" s="998">
        <f>SUM(G48:J48)-MIN(G48:J48)</f>
        <v>451</v>
      </c>
      <c r="M48" s="999">
        <f>MAX(G48:J48)</f>
        <v>174</v>
      </c>
      <c r="N48" s="1000">
        <f>(SUM(G48:J48)-MIN(G48:J48))/3</f>
        <v>150.33333333333334</v>
      </c>
      <c r="O48" s="1001">
        <f>L48/10+K48</f>
        <v>45.1</v>
      </c>
    </row>
    <row r="49" spans="3:15" s="953" customFormat="1" ht="21.95" customHeight="1" x14ac:dyDescent="0.2">
      <c r="C49" s="1059">
        <v>8</v>
      </c>
      <c r="D49" s="1060" t="s">
        <v>44</v>
      </c>
      <c r="E49" s="1061">
        <v>5</v>
      </c>
      <c r="F49" s="1062">
        <v>2</v>
      </c>
      <c r="G49" s="1063">
        <v>147</v>
      </c>
      <c r="H49" s="1064">
        <v>147</v>
      </c>
      <c r="I49" s="1064">
        <v>156</v>
      </c>
      <c r="J49" s="1065">
        <v>140</v>
      </c>
      <c r="K49" s="1066"/>
      <c r="L49" s="1067">
        <f t="shared" ref="L49" si="22">SUM(G49:J49)-MIN(G49:J49)</f>
        <v>450</v>
      </c>
      <c r="M49" s="1068">
        <f t="shared" ref="M49" si="23">MAX(G49:J49)</f>
        <v>156</v>
      </c>
      <c r="N49" s="1069">
        <f t="shared" ref="N49" si="24">(SUM(G49:J49)-MIN(G49:J49))/3</f>
        <v>150</v>
      </c>
      <c r="O49" s="1070">
        <f t="shared" ref="O49" si="25">L49/10+K49</f>
        <v>45</v>
      </c>
    </row>
    <row r="50" spans="3:15" s="953" customFormat="1" ht="21.95" customHeight="1" x14ac:dyDescent="0.2">
      <c r="C50" s="990">
        <v>9</v>
      </c>
      <c r="D50" s="1002" t="s">
        <v>587</v>
      </c>
      <c r="E50" s="992">
        <v>1</v>
      </c>
      <c r="F50" s="993">
        <v>1</v>
      </c>
      <c r="G50" s="1003">
        <v>147</v>
      </c>
      <c r="H50" s="1004">
        <v>164</v>
      </c>
      <c r="I50" s="1004">
        <v>137</v>
      </c>
      <c r="J50" s="1005">
        <v>119</v>
      </c>
      <c r="K50" s="997"/>
      <c r="L50" s="998">
        <f>SUM(G50:J50)-MIN(G50:J50)</f>
        <v>448</v>
      </c>
      <c r="M50" s="999">
        <f>MAX(G50:J50)</f>
        <v>164</v>
      </c>
      <c r="N50" s="1000">
        <f>(SUM(G50:J50)-MIN(G50:J50))/3</f>
        <v>149.33333333333334</v>
      </c>
      <c r="O50" s="1001">
        <f>L50/10+K50</f>
        <v>44.8</v>
      </c>
    </row>
    <row r="51" spans="3:15" s="953" customFormat="1" ht="21.95" customHeight="1" x14ac:dyDescent="0.2">
      <c r="C51" s="1059">
        <v>10</v>
      </c>
      <c r="D51" s="1060" t="s">
        <v>69</v>
      </c>
      <c r="E51" s="1061">
        <v>4</v>
      </c>
      <c r="F51" s="1062">
        <v>2</v>
      </c>
      <c r="G51" s="1063">
        <v>139</v>
      </c>
      <c r="H51" s="1064">
        <v>181</v>
      </c>
      <c r="I51" s="1064">
        <v>127</v>
      </c>
      <c r="J51" s="1065">
        <v>115</v>
      </c>
      <c r="K51" s="1066"/>
      <c r="L51" s="1067">
        <f t="shared" ref="L51" si="26">SUM(G51:J51)-MIN(G51:J51)</f>
        <v>447</v>
      </c>
      <c r="M51" s="1068">
        <f t="shared" ref="M51" si="27">MAX(G51:J51)</f>
        <v>181</v>
      </c>
      <c r="N51" s="1069">
        <f t="shared" ref="N51" si="28">(SUM(G51:J51)-MIN(G51:J51))/3</f>
        <v>149</v>
      </c>
      <c r="O51" s="1070">
        <f t="shared" ref="O51" si="29">L51/10+K51</f>
        <v>44.7</v>
      </c>
    </row>
    <row r="52" spans="3:15" s="953" customFormat="1" ht="21.95" customHeight="1" x14ac:dyDescent="0.2">
      <c r="C52" s="990">
        <v>11</v>
      </c>
      <c r="D52" s="1002" t="s">
        <v>10</v>
      </c>
      <c r="E52" s="992">
        <v>1</v>
      </c>
      <c r="F52" s="993">
        <v>2</v>
      </c>
      <c r="G52" s="1003">
        <v>134</v>
      </c>
      <c r="H52" s="1004">
        <v>118</v>
      </c>
      <c r="I52" s="1004">
        <v>161</v>
      </c>
      <c r="J52" s="1005">
        <v>146</v>
      </c>
      <c r="K52" s="997"/>
      <c r="L52" s="998">
        <f t="shared" si="17"/>
        <v>441</v>
      </c>
      <c r="M52" s="999">
        <f t="shared" si="18"/>
        <v>161</v>
      </c>
      <c r="N52" s="1000">
        <f t="shared" si="19"/>
        <v>147</v>
      </c>
      <c r="O52" s="1001">
        <f t="shared" si="20"/>
        <v>44.1</v>
      </c>
    </row>
    <row r="53" spans="3:15" s="953" customFormat="1" ht="21.95" customHeight="1" x14ac:dyDescent="0.2">
      <c r="C53" s="1059">
        <v>12</v>
      </c>
      <c r="D53" s="1060" t="s">
        <v>584</v>
      </c>
      <c r="E53" s="1061">
        <v>3</v>
      </c>
      <c r="F53" s="1062">
        <v>1</v>
      </c>
      <c r="G53" s="1063">
        <v>160</v>
      </c>
      <c r="H53" s="1064">
        <v>114</v>
      </c>
      <c r="I53" s="1064">
        <v>128</v>
      </c>
      <c r="J53" s="1065">
        <v>148</v>
      </c>
      <c r="K53" s="1066"/>
      <c r="L53" s="1067">
        <f>SUM(G53:J53)-MIN(G53:J53)</f>
        <v>436</v>
      </c>
      <c r="M53" s="1068">
        <f t="shared" ref="M53:M60" si="30">MAX(G53:J53)</f>
        <v>160</v>
      </c>
      <c r="N53" s="1069">
        <f t="shared" ref="N53:N60" si="31">(SUM(G53:J53)-MIN(G53:J53))/3</f>
        <v>145.33333333333334</v>
      </c>
      <c r="O53" s="1070">
        <f t="shared" ref="O53:O60" si="32">L53/10+K53</f>
        <v>43.6</v>
      </c>
    </row>
    <row r="54" spans="3:15" s="953" customFormat="1" ht="21.95" customHeight="1" x14ac:dyDescent="0.2">
      <c r="C54" s="990">
        <v>13</v>
      </c>
      <c r="D54" s="1002" t="s">
        <v>136</v>
      </c>
      <c r="E54" s="992">
        <v>6</v>
      </c>
      <c r="F54" s="993">
        <v>1</v>
      </c>
      <c r="G54" s="1003">
        <v>150</v>
      </c>
      <c r="H54" s="1004">
        <v>136</v>
      </c>
      <c r="I54" s="1004">
        <v>133</v>
      </c>
      <c r="J54" s="1005">
        <v>137</v>
      </c>
      <c r="K54" s="997"/>
      <c r="L54" s="998">
        <f>SUM(G54:J54)-MIN(G54:J54)</f>
        <v>423</v>
      </c>
      <c r="M54" s="999">
        <f t="shared" si="30"/>
        <v>150</v>
      </c>
      <c r="N54" s="1000">
        <f t="shared" si="31"/>
        <v>141</v>
      </c>
      <c r="O54" s="1001">
        <f t="shared" si="32"/>
        <v>42.3</v>
      </c>
    </row>
    <row r="55" spans="3:15" s="953" customFormat="1" ht="21.95" customHeight="1" x14ac:dyDescent="0.2">
      <c r="C55" s="1059">
        <v>14</v>
      </c>
      <c r="D55" s="1060" t="s">
        <v>589</v>
      </c>
      <c r="E55" s="1061">
        <v>2</v>
      </c>
      <c r="F55" s="1062">
        <v>2</v>
      </c>
      <c r="G55" s="1063">
        <v>108</v>
      </c>
      <c r="H55" s="1064">
        <v>143</v>
      </c>
      <c r="I55" s="1064">
        <v>118</v>
      </c>
      <c r="J55" s="1065">
        <v>145</v>
      </c>
      <c r="K55" s="1066"/>
      <c r="L55" s="1067">
        <f>SUM(G55:J55)-MIN(G55:J55)</f>
        <v>406</v>
      </c>
      <c r="M55" s="1068">
        <f t="shared" si="30"/>
        <v>145</v>
      </c>
      <c r="N55" s="1069">
        <f t="shared" si="31"/>
        <v>135.33333333333334</v>
      </c>
      <c r="O55" s="1070">
        <f t="shared" si="32"/>
        <v>40.6</v>
      </c>
    </row>
    <row r="56" spans="3:15" s="953" customFormat="1" ht="21.95" customHeight="1" x14ac:dyDescent="0.2">
      <c r="C56" s="990">
        <v>15</v>
      </c>
      <c r="D56" s="1002" t="s">
        <v>582</v>
      </c>
      <c r="E56" s="992">
        <v>3</v>
      </c>
      <c r="F56" s="993">
        <v>1</v>
      </c>
      <c r="G56" s="1003">
        <v>133</v>
      </c>
      <c r="H56" s="1004">
        <v>92</v>
      </c>
      <c r="I56" s="1004">
        <v>146</v>
      </c>
      <c r="J56" s="1005">
        <v>124</v>
      </c>
      <c r="K56" s="997"/>
      <c r="L56" s="998">
        <f>SUM(G56:J56)-MIN(G56:J56)</f>
        <v>403</v>
      </c>
      <c r="M56" s="999">
        <f t="shared" si="30"/>
        <v>146</v>
      </c>
      <c r="N56" s="1000">
        <f t="shared" si="31"/>
        <v>134.33333333333334</v>
      </c>
      <c r="O56" s="1001">
        <f t="shared" si="32"/>
        <v>40.299999999999997</v>
      </c>
    </row>
    <row r="57" spans="3:15" s="953" customFormat="1" ht="21.95" customHeight="1" x14ac:dyDescent="0.2">
      <c r="C57" s="1059">
        <v>16</v>
      </c>
      <c r="D57" s="1060" t="s">
        <v>36</v>
      </c>
      <c r="E57" s="1061">
        <v>2</v>
      </c>
      <c r="F57" s="1062">
        <v>2</v>
      </c>
      <c r="G57" s="1063">
        <v>120</v>
      </c>
      <c r="H57" s="1064">
        <v>136</v>
      </c>
      <c r="I57" s="1064">
        <v>113</v>
      </c>
      <c r="J57" s="1065">
        <v>138</v>
      </c>
      <c r="K57" s="1066"/>
      <c r="L57" s="1067">
        <f>SUM(G57:J57)-MIN(G57:J57)</f>
        <v>394</v>
      </c>
      <c r="M57" s="1068">
        <f t="shared" si="30"/>
        <v>138</v>
      </c>
      <c r="N57" s="1069">
        <f t="shared" si="31"/>
        <v>131.33333333333334</v>
      </c>
      <c r="O57" s="1070">
        <f t="shared" si="32"/>
        <v>39.4</v>
      </c>
    </row>
    <row r="58" spans="3:15" s="953" customFormat="1" ht="21.95" customHeight="1" x14ac:dyDescent="0.2">
      <c r="C58" s="990">
        <v>17</v>
      </c>
      <c r="D58" s="1002" t="s">
        <v>599</v>
      </c>
      <c r="E58" s="992">
        <v>4</v>
      </c>
      <c r="F58" s="993">
        <v>1</v>
      </c>
      <c r="G58" s="1003">
        <v>142</v>
      </c>
      <c r="H58" s="1004">
        <v>120</v>
      </c>
      <c r="I58" s="1004">
        <v>113</v>
      </c>
      <c r="J58" s="1005">
        <v>119</v>
      </c>
      <c r="K58" s="997"/>
      <c r="L58" s="998">
        <f t="shared" ref="L58" si="33">SUM(G58:J58)-MIN(G58:J58)</f>
        <v>381</v>
      </c>
      <c r="M58" s="999">
        <f t="shared" si="30"/>
        <v>142</v>
      </c>
      <c r="N58" s="1000">
        <f t="shared" si="31"/>
        <v>127</v>
      </c>
      <c r="O58" s="1001">
        <f t="shared" si="32"/>
        <v>38.1</v>
      </c>
    </row>
    <row r="59" spans="3:15" ht="21.95" customHeight="1" x14ac:dyDescent="0.2">
      <c r="C59" s="1059">
        <v>18</v>
      </c>
      <c r="D59" s="1060" t="s">
        <v>588</v>
      </c>
      <c r="E59" s="1061">
        <v>3</v>
      </c>
      <c r="F59" s="1062">
        <v>2</v>
      </c>
      <c r="G59" s="1063">
        <v>139</v>
      </c>
      <c r="H59" s="1064">
        <v>106</v>
      </c>
      <c r="I59" s="1064">
        <v>115</v>
      </c>
      <c r="J59" s="1065">
        <v>111</v>
      </c>
      <c r="K59" s="1066"/>
      <c r="L59" s="1067">
        <f>SUM(G59:J59)-MIN(G59:J59)</f>
        <v>365</v>
      </c>
      <c r="M59" s="1068">
        <f t="shared" si="30"/>
        <v>139</v>
      </c>
      <c r="N59" s="1069">
        <f t="shared" si="31"/>
        <v>121.66666666666667</v>
      </c>
      <c r="O59" s="1070">
        <f t="shared" si="32"/>
        <v>36.5</v>
      </c>
    </row>
    <row r="60" spans="3:15" s="953" customFormat="1" ht="21.95" customHeight="1" thickBot="1" x14ac:dyDescent="0.25">
      <c r="C60" s="1391">
        <v>19</v>
      </c>
      <c r="D60" s="1392" t="s">
        <v>591</v>
      </c>
      <c r="E60" s="1393">
        <v>1</v>
      </c>
      <c r="F60" s="1394">
        <v>2</v>
      </c>
      <c r="G60" s="1395">
        <v>64</v>
      </c>
      <c r="H60" s="1396">
        <v>100</v>
      </c>
      <c r="I60" s="1396">
        <v>67</v>
      </c>
      <c r="J60" s="1397">
        <v>69</v>
      </c>
      <c r="K60" s="1398"/>
      <c r="L60" s="1011">
        <f>SUM(G60:J60)-MIN(G60:J60)</f>
        <v>236</v>
      </c>
      <c r="M60" s="1011">
        <f t="shared" si="30"/>
        <v>100</v>
      </c>
      <c r="N60" s="1014">
        <f t="shared" si="31"/>
        <v>78.666666666666671</v>
      </c>
      <c r="O60" s="1015">
        <f t="shared" si="32"/>
        <v>23.6</v>
      </c>
    </row>
    <row r="61" spans="3:15" s="1025" customFormat="1" ht="12" customHeight="1" x14ac:dyDescent="0.25">
      <c r="C61" s="978"/>
      <c r="D61" s="978"/>
      <c r="E61" s="978"/>
      <c r="F61" s="978"/>
      <c r="G61" s="978"/>
      <c r="H61" s="978"/>
      <c r="I61" s="978"/>
      <c r="J61" s="978"/>
      <c r="K61" s="978"/>
      <c r="L61" s="978"/>
      <c r="M61" s="978"/>
      <c r="N61" s="978"/>
      <c r="O61" s="978"/>
    </row>
    <row r="62" spans="3:15" ht="21.75" customHeight="1" x14ac:dyDescent="0.2">
      <c r="C62" s="953"/>
      <c r="D62" s="1016" t="s">
        <v>14</v>
      </c>
      <c r="E62" s="1017" t="s">
        <v>37</v>
      </c>
      <c r="F62" s="1670" t="s">
        <v>655</v>
      </c>
      <c r="G62" s="1670"/>
      <c r="H62" s="1674" t="s">
        <v>60</v>
      </c>
      <c r="I62" s="1674"/>
      <c r="J62" s="1674"/>
      <c r="K62" s="1674"/>
      <c r="L62" s="1674"/>
      <c r="M62" s="953"/>
      <c r="N62" s="953"/>
      <c r="O62" s="953"/>
    </row>
    <row r="63" spans="3:15" ht="21.75" customHeight="1" x14ac:dyDescent="0.2">
      <c r="C63" s="953"/>
      <c r="D63" s="1018" t="s">
        <v>50</v>
      </c>
      <c r="E63" s="1019" t="s">
        <v>37</v>
      </c>
      <c r="F63" s="1670" t="s">
        <v>672</v>
      </c>
      <c r="G63" s="1670"/>
      <c r="H63" s="1675" t="s">
        <v>470</v>
      </c>
      <c r="I63" s="1675"/>
      <c r="J63" s="1675"/>
      <c r="K63" s="1675"/>
      <c r="L63" s="1675"/>
      <c r="M63" s="953"/>
      <c r="N63" s="953"/>
      <c r="O63" s="953"/>
    </row>
    <row r="64" spans="3:15" ht="12" customHeight="1" x14ac:dyDescent="0.2"/>
    <row r="65" spans="3:15" ht="15" customHeight="1" x14ac:dyDescent="0.2"/>
    <row r="66" spans="3:15" ht="12" customHeight="1" x14ac:dyDescent="0.25">
      <c r="C66" s="1676" t="s">
        <v>477</v>
      </c>
      <c r="D66" s="1676"/>
      <c r="E66" s="1676"/>
      <c r="F66" s="1676"/>
      <c r="G66" s="1676"/>
      <c r="H66" s="1676"/>
      <c r="I66" s="1676"/>
      <c r="J66" s="1676"/>
      <c r="K66" s="1676"/>
      <c r="L66" s="1676"/>
      <c r="M66" s="1676"/>
      <c r="N66" s="1676"/>
      <c r="O66" s="1020"/>
    </row>
    <row r="67" spans="3:15" ht="15" customHeight="1" x14ac:dyDescent="0.25">
      <c r="C67" s="1020"/>
      <c r="D67" s="1020"/>
      <c r="E67" s="1021"/>
      <c r="F67" s="1022"/>
      <c r="G67" s="1022"/>
      <c r="H67" s="1022"/>
      <c r="I67" s="1022"/>
      <c r="J67" s="1022"/>
      <c r="K67" s="1022"/>
      <c r="L67" s="1022"/>
      <c r="M67" s="1022"/>
      <c r="N67" s="1022"/>
      <c r="O67" s="1020"/>
    </row>
    <row r="68" spans="3:15" ht="15" customHeight="1" x14ac:dyDescent="0.25">
      <c r="C68" s="1023"/>
      <c r="D68" s="1024" t="s">
        <v>486</v>
      </c>
      <c r="E68" s="1024"/>
      <c r="F68" s="1024"/>
      <c r="G68" s="1024"/>
      <c r="H68" s="1024"/>
      <c r="I68" s="1024"/>
      <c r="J68" s="1024"/>
      <c r="K68" s="1024"/>
      <c r="L68" s="1024"/>
      <c r="M68" s="1024"/>
      <c r="N68" s="1024"/>
      <c r="O68" s="1020"/>
    </row>
    <row r="69" spans="3:15" ht="15" customHeight="1" x14ac:dyDescent="0.25">
      <c r="C69" s="1023"/>
      <c r="D69" s="1024"/>
      <c r="E69" s="1024"/>
      <c r="F69" s="1024"/>
      <c r="G69" s="1024"/>
      <c r="H69" s="1024"/>
      <c r="I69" s="1024"/>
      <c r="J69" s="1024"/>
      <c r="K69" s="1024"/>
      <c r="L69" s="1024"/>
      <c r="M69" s="1024"/>
      <c r="N69" s="1024"/>
      <c r="O69" s="1020"/>
    </row>
    <row r="70" spans="3:15" ht="12" customHeight="1" x14ac:dyDescent="0.25">
      <c r="C70" s="1026" t="s">
        <v>629</v>
      </c>
      <c r="D70" s="1023" t="s">
        <v>487</v>
      </c>
      <c r="E70" s="1023"/>
      <c r="F70" s="1023"/>
      <c r="G70" s="1023"/>
      <c r="H70" s="1023"/>
      <c r="I70" s="1023"/>
      <c r="J70" s="1023"/>
      <c r="K70" s="1023"/>
      <c r="L70" s="1023"/>
      <c r="M70" s="1023"/>
      <c r="N70" s="1023"/>
      <c r="O70" s="1023"/>
    </row>
    <row r="71" spans="3:15" ht="15" customHeight="1" x14ac:dyDescent="0.25">
      <c r="C71" s="1023"/>
      <c r="D71" s="1023" t="s">
        <v>488</v>
      </c>
      <c r="E71" s="1023"/>
      <c r="F71" s="1023"/>
      <c r="G71" s="1023"/>
      <c r="H71" s="1023"/>
      <c r="I71" s="1023"/>
      <c r="J71" s="1023"/>
      <c r="K71" s="1023"/>
      <c r="L71" s="1023"/>
      <c r="M71" s="1020"/>
      <c r="N71" s="1023"/>
      <c r="O71" s="1023"/>
    </row>
    <row r="72" spans="3:15" ht="15.75" x14ac:dyDescent="0.25">
      <c r="C72" s="1023"/>
      <c r="D72" s="1023" t="s">
        <v>489</v>
      </c>
      <c r="E72" s="1023"/>
      <c r="F72" s="1023"/>
      <c r="G72" s="1023"/>
      <c r="H72" s="1023"/>
      <c r="I72" s="1023"/>
      <c r="J72" s="1023"/>
      <c r="K72" s="1023"/>
      <c r="L72" s="1023"/>
      <c r="M72" s="1023"/>
      <c r="N72" s="1023"/>
      <c r="O72" s="1023"/>
    </row>
    <row r="73" spans="3:15" ht="15.75" x14ac:dyDescent="0.25">
      <c r="C73" s="1023"/>
      <c r="D73" s="1024"/>
      <c r="E73" s="1024"/>
      <c r="F73" s="1024"/>
      <c r="G73" s="1024"/>
      <c r="H73" s="1024"/>
      <c r="I73" s="1024"/>
      <c r="J73" s="1024"/>
      <c r="K73" s="1024"/>
      <c r="L73" s="1024"/>
      <c r="M73" s="1024"/>
      <c r="N73" s="1024"/>
      <c r="O73" s="1020"/>
    </row>
    <row r="74" spans="3:15" ht="15.75" x14ac:dyDescent="0.25">
      <c r="C74" s="1026" t="s">
        <v>630</v>
      </c>
      <c r="D74" s="1023" t="s">
        <v>490</v>
      </c>
      <c r="E74" s="1023"/>
      <c r="F74" s="1023"/>
      <c r="G74" s="1023"/>
      <c r="H74" s="1023"/>
      <c r="I74" s="1023"/>
      <c r="J74" s="1023"/>
      <c r="K74" s="1023"/>
      <c r="L74" s="1023"/>
      <c r="M74" s="1023"/>
      <c r="N74" s="1023"/>
      <c r="O74" s="1023"/>
    </row>
  </sheetData>
  <mergeCells count="34">
    <mergeCell ref="C2:O2"/>
    <mergeCell ref="C3:O3"/>
    <mergeCell ref="C4:O4"/>
    <mergeCell ref="C6:D6"/>
    <mergeCell ref="C7:C8"/>
    <mergeCell ref="D7:D8"/>
    <mergeCell ref="E7:E8"/>
    <mergeCell ref="F7:F8"/>
    <mergeCell ref="G7:J7"/>
    <mergeCell ref="K7:K8"/>
    <mergeCell ref="L7:L8"/>
    <mergeCell ref="M7:M8"/>
    <mergeCell ref="N7:N8"/>
    <mergeCell ref="O7:O8"/>
    <mergeCell ref="O40:O41"/>
    <mergeCell ref="C39:D39"/>
    <mergeCell ref="C40:C41"/>
    <mergeCell ref="D40:D41"/>
    <mergeCell ref="E40:E41"/>
    <mergeCell ref="F35:G35"/>
    <mergeCell ref="H35:L35"/>
    <mergeCell ref="F36:G36"/>
    <mergeCell ref="H36:L36"/>
    <mergeCell ref="C66:N66"/>
    <mergeCell ref="F40:F41"/>
    <mergeCell ref="G40:J40"/>
    <mergeCell ref="K40:K41"/>
    <mergeCell ref="L40:L41"/>
    <mergeCell ref="M40:M41"/>
    <mergeCell ref="N40:N41"/>
    <mergeCell ref="F62:G62"/>
    <mergeCell ref="H62:L62"/>
    <mergeCell ref="F63:G63"/>
    <mergeCell ref="H63:L63"/>
  </mergeCells>
  <pageMargins left="0.7" right="0.7" top="0.75" bottom="0.75" header="0.3" footer="0.3"/>
  <pageSetup paperSize="9" orientation="portrait" horizontalDpi="0" verticalDpi="0" r:id="rId1"/>
  <ignoredErrors>
    <ignoredError sqref="L9:M9 L11:M33 M10 L42:N51 L53:N60 M52:N52" formulaRange="1"/>
    <ignoredError sqref="L10 L52" formula="1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BL117"/>
  <sheetViews>
    <sheetView topLeftCell="A64" zoomScale="75" zoomScaleNormal="75" workbookViewId="0">
      <selection activeCell="Y89" sqref="Y89"/>
    </sheetView>
  </sheetViews>
  <sheetFormatPr defaultColWidth="11.42578125" defaultRowHeight="15" outlineLevelRow="1" x14ac:dyDescent="0.2"/>
  <cols>
    <col min="1" max="1" width="8.28515625" style="1105" customWidth="1"/>
    <col min="2" max="2" width="28.140625" style="1100" customWidth="1"/>
    <col min="3" max="3" width="8.7109375" style="1101" customWidth="1"/>
    <col min="4" max="4" width="27.42578125" style="1100" customWidth="1"/>
    <col min="5" max="5" width="8.7109375" style="1101" customWidth="1"/>
    <col min="6" max="6" width="26.7109375" style="1100" customWidth="1"/>
    <col min="7" max="7" width="8.7109375" style="1101" customWidth="1"/>
    <col min="8" max="8" width="27.140625" style="1100" bestFit="1" customWidth="1"/>
    <col min="9" max="9" width="8.7109375" style="1101" customWidth="1"/>
    <col min="10" max="10" width="27.140625" style="1101" bestFit="1" customWidth="1"/>
    <col min="11" max="11" width="8.7109375" style="1101" customWidth="1"/>
    <col min="12" max="12" width="25.85546875" style="1101" customWidth="1"/>
    <col min="13" max="13" width="8.7109375" style="1101" customWidth="1"/>
    <col min="14" max="15" width="4.140625" style="1101" customWidth="1"/>
    <col min="16" max="16" width="6.85546875" style="1103" customWidth="1"/>
    <col min="17" max="17" width="30.5703125" style="1104" bestFit="1" customWidth="1"/>
    <col min="18" max="18" width="14.42578125" style="1101" bestFit="1" customWidth="1"/>
    <col min="19" max="21" width="9.28515625" style="1101" customWidth="1"/>
    <col min="22" max="22" width="11.28515625" style="1101" bestFit="1" customWidth="1"/>
    <col min="23" max="24" width="9.28515625" style="1101" customWidth="1"/>
    <col min="25" max="25" width="20.28515625" style="1101" bestFit="1" customWidth="1"/>
    <col min="26" max="26" width="11.7109375" style="1101" customWidth="1"/>
    <col min="27" max="27" width="4" style="1101" customWidth="1"/>
    <col min="28" max="28" width="8" style="1099" bestFit="1" customWidth="1"/>
    <col min="29" max="29" width="39.140625" style="1101" customWidth="1"/>
    <col min="30" max="30" width="14.42578125" style="1102" bestFit="1" customWidth="1"/>
    <col min="31" max="31" width="11.42578125" style="1099"/>
    <col min="32" max="16384" width="11.42578125" style="1101"/>
  </cols>
  <sheetData>
    <row r="1" spans="1:31" s="1099" customFormat="1" ht="29.25" customHeight="1" x14ac:dyDescent="0.2">
      <c r="A1" s="1716" t="s">
        <v>544</v>
      </c>
      <c r="B1" s="1716"/>
      <c r="C1" s="1716"/>
      <c r="D1" s="1716"/>
      <c r="E1" s="1716"/>
      <c r="F1" s="1716"/>
      <c r="G1" s="1716"/>
      <c r="H1" s="1716"/>
      <c r="I1" s="1716"/>
      <c r="J1" s="1716"/>
      <c r="K1" s="1716"/>
      <c r="L1" s="1716"/>
      <c r="M1" s="1716"/>
      <c r="N1" s="1716"/>
      <c r="O1" s="1716"/>
      <c r="P1" s="1716"/>
      <c r="Q1" s="1716"/>
      <c r="R1" s="1716"/>
      <c r="S1" s="1716"/>
      <c r="T1" s="1716"/>
      <c r="U1" s="1716"/>
      <c r="V1" s="1716"/>
      <c r="W1" s="1716"/>
      <c r="X1" s="1716"/>
      <c r="Y1" s="1716"/>
      <c r="Z1" s="1716"/>
      <c r="AA1" s="1716"/>
      <c r="AB1" s="1716"/>
      <c r="AC1" s="1716"/>
      <c r="AD1" s="1716"/>
    </row>
    <row r="2" spans="1:31" s="1099" customFormat="1" ht="29.25" customHeight="1" x14ac:dyDescent="0.2">
      <c r="A2" s="1717" t="s">
        <v>545</v>
      </c>
      <c r="B2" s="1717"/>
      <c r="C2" s="1717"/>
      <c r="D2" s="1717"/>
      <c r="E2" s="1717"/>
      <c r="F2" s="1717"/>
      <c r="G2" s="1717"/>
      <c r="H2" s="1717"/>
      <c r="I2" s="1717"/>
      <c r="J2" s="1717"/>
      <c r="K2" s="1717"/>
      <c r="L2" s="1717"/>
      <c r="M2" s="1717"/>
      <c r="N2" s="1717"/>
      <c r="O2" s="1717"/>
      <c r="P2" s="1717"/>
      <c r="Q2" s="1717"/>
      <c r="R2" s="1717"/>
      <c r="S2" s="1717"/>
      <c r="T2" s="1717"/>
      <c r="U2" s="1717"/>
      <c r="V2" s="1717"/>
      <c r="W2" s="1717"/>
      <c r="X2" s="1717"/>
      <c r="Y2" s="1717"/>
      <c r="Z2" s="1717"/>
      <c r="AA2" s="1717"/>
      <c r="AB2" s="1717"/>
      <c r="AC2" s="1717"/>
      <c r="AD2" s="1717"/>
    </row>
    <row r="3" spans="1:31" s="1151" customFormat="1" ht="18" x14ac:dyDescent="0.2">
      <c r="A3" s="1148" t="s">
        <v>88</v>
      </c>
      <c r="B3" s="1149"/>
      <c r="C3" s="1150"/>
      <c r="D3" s="1150"/>
      <c r="E3" s="1150"/>
      <c r="F3" s="1150"/>
      <c r="G3" s="1150"/>
      <c r="H3" s="1150"/>
      <c r="Q3" s="1152"/>
      <c r="Y3" s="1150"/>
      <c r="Z3" s="1150"/>
      <c r="AA3" s="1153"/>
    </row>
    <row r="4" spans="1:31" s="1151" customFormat="1" ht="20.100000000000001" customHeight="1" outlineLevel="1" thickBot="1" x14ac:dyDescent="0.25">
      <c r="A4" s="1153"/>
      <c r="B4" s="1153"/>
      <c r="D4" s="1154"/>
      <c r="F4" s="1154"/>
      <c r="H4" s="1154"/>
      <c r="P4" s="1155"/>
      <c r="Q4" s="1156"/>
      <c r="R4" s="1150"/>
      <c r="S4" s="1150"/>
      <c r="T4" s="1150"/>
      <c r="U4" s="1150"/>
      <c r="V4" s="1150"/>
      <c r="W4" s="1150"/>
      <c r="X4" s="1150"/>
      <c r="Y4" s="1150"/>
      <c r="Z4" s="1150"/>
      <c r="AA4" s="1153"/>
      <c r="AC4" s="1411"/>
      <c r="AD4" s="1411"/>
    </row>
    <row r="5" spans="1:31" s="1158" customFormat="1" ht="20.100000000000001" customHeight="1" outlineLevel="1" thickBot="1" x14ac:dyDescent="0.25">
      <c r="A5" s="1706" t="s">
        <v>510</v>
      </c>
      <c r="B5" s="1707"/>
      <c r="C5" s="1707"/>
      <c r="D5" s="1707"/>
      <c r="E5" s="1707"/>
      <c r="F5" s="1707"/>
      <c r="G5" s="1707"/>
      <c r="H5" s="1707"/>
      <c r="I5" s="1707"/>
      <c r="J5" s="1707"/>
      <c r="K5" s="1707"/>
      <c r="L5" s="1707"/>
      <c r="M5" s="1708"/>
      <c r="N5" s="1157"/>
      <c r="P5" s="1718" t="s">
        <v>673</v>
      </c>
      <c r="Q5" s="1719"/>
      <c r="R5" s="1719"/>
      <c r="S5" s="1719"/>
      <c r="T5" s="1719"/>
      <c r="U5" s="1719"/>
      <c r="V5" s="1719"/>
      <c r="W5" s="1719"/>
      <c r="X5" s="1719"/>
      <c r="Y5" s="1719"/>
      <c r="Z5" s="1720"/>
      <c r="AB5" s="1721" t="s">
        <v>5</v>
      </c>
      <c r="AC5" s="1714" t="s">
        <v>472</v>
      </c>
      <c r="AD5" s="1712" t="s">
        <v>513</v>
      </c>
    </row>
    <row r="6" spans="1:31" s="1160" customFormat="1" ht="20.100000000000001" customHeight="1" outlineLevel="1" thickBot="1" x14ac:dyDescent="0.25">
      <c r="A6" s="1702" t="s">
        <v>514</v>
      </c>
      <c r="B6" s="1128" t="s">
        <v>121</v>
      </c>
      <c r="C6" s="1128" t="s">
        <v>539</v>
      </c>
      <c r="D6" s="1129" t="s">
        <v>122</v>
      </c>
      <c r="E6" s="1128" t="s">
        <v>539</v>
      </c>
      <c r="F6" s="1129" t="s">
        <v>123</v>
      </c>
      <c r="G6" s="1128" t="s">
        <v>539</v>
      </c>
      <c r="H6" s="1129" t="s">
        <v>124</v>
      </c>
      <c r="I6" s="1128" t="s">
        <v>539</v>
      </c>
      <c r="J6" s="1129" t="s">
        <v>515</v>
      </c>
      <c r="K6" s="1128" t="s">
        <v>539</v>
      </c>
      <c r="L6" s="1129" t="s">
        <v>516</v>
      </c>
      <c r="M6" s="1131" t="s">
        <v>539</v>
      </c>
      <c r="N6" s="1159"/>
      <c r="P6" s="1121" t="s">
        <v>511</v>
      </c>
      <c r="Q6" s="1122" t="s">
        <v>472</v>
      </c>
      <c r="R6" s="1123" t="s">
        <v>132</v>
      </c>
      <c r="S6" s="1124" t="s">
        <v>1</v>
      </c>
      <c r="T6" s="1124" t="s">
        <v>2</v>
      </c>
      <c r="U6" s="1124" t="s">
        <v>3</v>
      </c>
      <c r="V6" s="1125" t="s">
        <v>94</v>
      </c>
      <c r="W6" s="1126" t="s">
        <v>517</v>
      </c>
      <c r="X6" s="1124" t="s">
        <v>536</v>
      </c>
      <c r="Y6" s="1124" t="s">
        <v>537</v>
      </c>
      <c r="Z6" s="1127" t="s">
        <v>0</v>
      </c>
      <c r="AB6" s="1757"/>
      <c r="AC6" s="1739"/>
      <c r="AD6" s="1758"/>
      <c r="AE6" s="1151"/>
    </row>
    <row r="7" spans="1:31" s="1160" customFormat="1" ht="20.100000000000001" customHeight="1" outlineLevel="1" x14ac:dyDescent="0.2">
      <c r="A7" s="1703"/>
      <c r="B7" s="1436" t="str">
        <f>Q7</f>
        <v>Солонков Владимир</v>
      </c>
      <c r="C7" s="1108">
        <v>109</v>
      </c>
      <c r="D7" s="1436" t="str">
        <f>Q9</f>
        <v>Гаврицков Владимир</v>
      </c>
      <c r="E7" s="1108">
        <v>145</v>
      </c>
      <c r="F7" s="1436" t="str">
        <f>Q11</f>
        <v>Хмелев Максим</v>
      </c>
      <c r="G7" s="1108">
        <v>159</v>
      </c>
      <c r="H7" s="1436" t="str">
        <f>Q13</f>
        <v>Тулин Евгений</v>
      </c>
      <c r="I7" s="1108">
        <v>163</v>
      </c>
      <c r="J7" s="1436" t="str">
        <f>Q15</f>
        <v>Соколов Сергей</v>
      </c>
      <c r="K7" s="1108">
        <v>126</v>
      </c>
      <c r="L7" s="1436"/>
      <c r="M7" s="1109"/>
      <c r="N7" s="1161"/>
      <c r="P7" s="1133">
        <v>1</v>
      </c>
      <c r="Q7" s="1531" t="s">
        <v>575</v>
      </c>
      <c r="R7" s="1136" t="s">
        <v>70</v>
      </c>
      <c r="S7" s="1162">
        <f>C7</f>
        <v>109</v>
      </c>
      <c r="T7" s="1162">
        <f>E11</f>
        <v>155</v>
      </c>
      <c r="U7" s="1162">
        <f>G13</f>
        <v>135</v>
      </c>
      <c r="V7" s="1163">
        <v>136</v>
      </c>
      <c r="W7" s="1540">
        <f>SUM(S7:V7)-MIN(S7:V7)</f>
        <v>426</v>
      </c>
      <c r="X7" s="1165">
        <v>0</v>
      </c>
      <c r="Y7" s="1166">
        <f>SUM(W7:X7)</f>
        <v>426</v>
      </c>
      <c r="Z7" s="1541">
        <f t="shared" ref="Z7:Z16" si="0">Y7/3</f>
        <v>142</v>
      </c>
      <c r="AB7" s="1543" t="s">
        <v>96</v>
      </c>
      <c r="AC7" s="1636" t="s">
        <v>50</v>
      </c>
      <c r="AD7" s="1637">
        <v>589</v>
      </c>
      <c r="AE7" s="1151"/>
    </row>
    <row r="8" spans="1:31" s="1160" customFormat="1" ht="20.100000000000001" customHeight="1" outlineLevel="1" x14ac:dyDescent="0.2">
      <c r="A8" s="1704"/>
      <c r="B8" s="1309" t="s">
        <v>592</v>
      </c>
      <c r="C8" s="1108">
        <v>149</v>
      </c>
      <c r="D8" s="1436" t="str">
        <f>Q10</f>
        <v>Шенцев Сергей</v>
      </c>
      <c r="E8" s="1108">
        <v>212</v>
      </c>
      <c r="F8" s="1436" t="str">
        <f>Q12</f>
        <v>Городилов Сергей</v>
      </c>
      <c r="G8" s="1108">
        <v>129</v>
      </c>
      <c r="H8" s="1451" t="str">
        <f>Q14</f>
        <v>Дегтева Виктория</v>
      </c>
      <c r="I8" s="1108">
        <v>142</v>
      </c>
      <c r="J8" s="1436" t="str">
        <f>Q16</f>
        <v>Бурнаев Роман</v>
      </c>
      <c r="K8" s="1108">
        <v>146</v>
      </c>
      <c r="L8" s="1436"/>
      <c r="M8" s="1109"/>
      <c r="N8" s="1161"/>
      <c r="P8" s="1134">
        <v>2</v>
      </c>
      <c r="Q8" s="1309" t="s">
        <v>592</v>
      </c>
      <c r="R8" s="1137" t="s">
        <v>75</v>
      </c>
      <c r="S8" s="1168">
        <f>C8</f>
        <v>149</v>
      </c>
      <c r="T8" s="1168">
        <f>E10</f>
        <v>123</v>
      </c>
      <c r="U8" s="1168">
        <f>G14</f>
        <v>124</v>
      </c>
      <c r="V8" s="1169">
        <v>0</v>
      </c>
      <c r="W8" s="1170">
        <f t="shared" ref="W8:W16" si="1">SUM(S8:V8)-MIN(S8:V8)</f>
        <v>396</v>
      </c>
      <c r="X8" s="1168">
        <v>24</v>
      </c>
      <c r="Y8" s="1171">
        <f t="shared" ref="Y8:Y16" si="2">SUM(W8:X8)</f>
        <v>420</v>
      </c>
      <c r="Z8" s="1167">
        <f t="shared" si="0"/>
        <v>140</v>
      </c>
      <c r="AB8" s="1546" t="s">
        <v>97</v>
      </c>
      <c r="AC8" s="1454" t="s">
        <v>34</v>
      </c>
      <c r="AD8" s="1638">
        <v>563</v>
      </c>
      <c r="AE8" s="1151"/>
    </row>
    <row r="9" spans="1:31" s="1160" customFormat="1" ht="20.100000000000001" customHeight="1" outlineLevel="1" x14ac:dyDescent="0.2">
      <c r="A9" s="1702" t="s">
        <v>518</v>
      </c>
      <c r="B9" s="1128" t="s">
        <v>121</v>
      </c>
      <c r="C9" s="1128" t="s">
        <v>539</v>
      </c>
      <c r="D9" s="1129" t="s">
        <v>122</v>
      </c>
      <c r="E9" s="1128" t="s">
        <v>539</v>
      </c>
      <c r="F9" s="1129" t="s">
        <v>123</v>
      </c>
      <c r="G9" s="1128" t="s">
        <v>539</v>
      </c>
      <c r="H9" s="1129" t="s">
        <v>124</v>
      </c>
      <c r="I9" s="1128" t="s">
        <v>539</v>
      </c>
      <c r="J9" s="1129" t="s">
        <v>515</v>
      </c>
      <c r="K9" s="1128" t="s">
        <v>539</v>
      </c>
      <c r="L9" s="1129" t="s">
        <v>516</v>
      </c>
      <c r="M9" s="1131" t="s">
        <v>539</v>
      </c>
      <c r="P9" s="1134">
        <v>3</v>
      </c>
      <c r="Q9" s="1315" t="s">
        <v>51</v>
      </c>
      <c r="R9" s="1137" t="s">
        <v>72</v>
      </c>
      <c r="S9" s="1168">
        <f>E7</f>
        <v>145</v>
      </c>
      <c r="T9" s="1168">
        <f>G11</f>
        <v>143</v>
      </c>
      <c r="U9" s="1168">
        <f>I13</f>
        <v>135</v>
      </c>
      <c r="V9" s="1169">
        <v>0</v>
      </c>
      <c r="W9" s="1170">
        <f t="shared" si="1"/>
        <v>423</v>
      </c>
      <c r="X9" s="1168">
        <v>0</v>
      </c>
      <c r="Y9" s="1171">
        <f t="shared" si="2"/>
        <v>423</v>
      </c>
      <c r="Z9" s="1167">
        <f t="shared" si="0"/>
        <v>141</v>
      </c>
      <c r="AB9" s="1546" t="s">
        <v>98</v>
      </c>
      <c r="AC9" s="1466" t="s">
        <v>580</v>
      </c>
      <c r="AD9" s="1638">
        <v>540</v>
      </c>
      <c r="AE9" s="1151"/>
    </row>
    <row r="10" spans="1:31" s="1160" customFormat="1" ht="20.100000000000001" customHeight="1" outlineLevel="1" x14ac:dyDescent="0.2">
      <c r="A10" s="1703"/>
      <c r="B10" s="1436"/>
      <c r="C10" s="1108"/>
      <c r="D10" s="1451" t="s">
        <v>592</v>
      </c>
      <c r="E10" s="1108">
        <v>123</v>
      </c>
      <c r="F10" s="1436" t="s">
        <v>11</v>
      </c>
      <c r="G10" s="1108">
        <v>157</v>
      </c>
      <c r="H10" s="1436" t="s">
        <v>120</v>
      </c>
      <c r="I10" s="1108">
        <v>146</v>
      </c>
      <c r="J10" s="1451" t="s">
        <v>69</v>
      </c>
      <c r="K10" s="1108">
        <v>132</v>
      </c>
      <c r="L10" s="1436" t="s">
        <v>134</v>
      </c>
      <c r="M10" s="1109">
        <v>188</v>
      </c>
      <c r="P10" s="1134">
        <v>4</v>
      </c>
      <c r="Q10" s="1345" t="s">
        <v>11</v>
      </c>
      <c r="R10" s="1137" t="s">
        <v>76</v>
      </c>
      <c r="S10" s="1168">
        <f>E8</f>
        <v>212</v>
      </c>
      <c r="T10" s="1168">
        <f>G10</f>
        <v>157</v>
      </c>
      <c r="U10" s="1168">
        <f>I14</f>
        <v>155</v>
      </c>
      <c r="V10" s="1169">
        <v>161</v>
      </c>
      <c r="W10" s="1170">
        <f t="shared" si="1"/>
        <v>530</v>
      </c>
      <c r="X10" s="1168">
        <v>0</v>
      </c>
      <c r="Y10" s="1171">
        <f t="shared" si="2"/>
        <v>530</v>
      </c>
      <c r="Z10" s="1167">
        <f t="shared" si="0"/>
        <v>176.66666666666666</v>
      </c>
      <c r="AB10" s="1546" t="s">
        <v>99</v>
      </c>
      <c r="AC10" s="1454" t="s">
        <v>11</v>
      </c>
      <c r="AD10" s="1638">
        <v>530</v>
      </c>
      <c r="AE10" s="1151"/>
    </row>
    <row r="11" spans="1:31" s="1160" customFormat="1" ht="20.100000000000001" customHeight="1" outlineLevel="1" x14ac:dyDescent="0.2">
      <c r="A11" s="1704"/>
      <c r="B11" s="1436"/>
      <c r="C11" s="1108"/>
      <c r="D11" s="1436" t="s">
        <v>575</v>
      </c>
      <c r="E11" s="1108">
        <v>155</v>
      </c>
      <c r="F11" s="1436" t="s">
        <v>51</v>
      </c>
      <c r="G11" s="1108">
        <v>143</v>
      </c>
      <c r="H11" s="1436" t="s">
        <v>567</v>
      </c>
      <c r="I11" s="1108">
        <v>143</v>
      </c>
      <c r="J11" s="1436" t="s">
        <v>194</v>
      </c>
      <c r="K11" s="1108">
        <v>140</v>
      </c>
      <c r="L11" s="1436" t="s">
        <v>602</v>
      </c>
      <c r="M11" s="1109">
        <v>121</v>
      </c>
      <c r="N11" s="1159"/>
      <c r="P11" s="1134">
        <v>5</v>
      </c>
      <c r="Q11" s="1315" t="s">
        <v>567</v>
      </c>
      <c r="R11" s="1137" t="s">
        <v>73</v>
      </c>
      <c r="S11" s="1168">
        <f>G7</f>
        <v>159</v>
      </c>
      <c r="T11" s="1168">
        <f>I11</f>
        <v>143</v>
      </c>
      <c r="U11" s="1168">
        <f>K13</f>
        <v>132</v>
      </c>
      <c r="V11" s="1169">
        <v>144</v>
      </c>
      <c r="W11" s="1170">
        <f t="shared" si="1"/>
        <v>446</v>
      </c>
      <c r="X11" s="1168">
        <v>0</v>
      </c>
      <c r="Y11" s="1171">
        <f t="shared" si="2"/>
        <v>446</v>
      </c>
      <c r="Z11" s="1167">
        <f t="shared" si="0"/>
        <v>148.66666666666666</v>
      </c>
      <c r="AA11" s="1175"/>
      <c r="AB11" s="1546" t="s">
        <v>100</v>
      </c>
      <c r="AC11" s="1454" t="s">
        <v>41</v>
      </c>
      <c r="AD11" s="1638">
        <v>523</v>
      </c>
      <c r="AE11" s="1151"/>
    </row>
    <row r="12" spans="1:31" s="1175" customFormat="1" ht="20.100000000000001" customHeight="1" outlineLevel="1" x14ac:dyDescent="0.2">
      <c r="A12" s="1702" t="s">
        <v>519</v>
      </c>
      <c r="B12" s="1128" t="s">
        <v>121</v>
      </c>
      <c r="C12" s="1128" t="s">
        <v>539</v>
      </c>
      <c r="D12" s="1129" t="s">
        <v>122</v>
      </c>
      <c r="E12" s="1128" t="s">
        <v>539</v>
      </c>
      <c r="F12" s="1129" t="s">
        <v>123</v>
      </c>
      <c r="G12" s="1128" t="s">
        <v>539</v>
      </c>
      <c r="H12" s="1129" t="s">
        <v>124</v>
      </c>
      <c r="I12" s="1128" t="s">
        <v>539</v>
      </c>
      <c r="J12" s="1129" t="s">
        <v>515</v>
      </c>
      <c r="K12" s="1128" t="s">
        <v>539</v>
      </c>
      <c r="L12" s="1129" t="s">
        <v>516</v>
      </c>
      <c r="M12" s="1131" t="s">
        <v>539</v>
      </c>
      <c r="N12" s="1161"/>
      <c r="P12" s="1134">
        <v>6</v>
      </c>
      <c r="Q12" s="1315" t="s">
        <v>120</v>
      </c>
      <c r="R12" s="1137" t="s">
        <v>77</v>
      </c>
      <c r="S12" s="1168">
        <f>G8</f>
        <v>129</v>
      </c>
      <c r="T12" s="1168">
        <f>I10</f>
        <v>146</v>
      </c>
      <c r="U12" s="1168">
        <f>K14</f>
        <v>143</v>
      </c>
      <c r="V12" s="1169">
        <v>0</v>
      </c>
      <c r="W12" s="1170">
        <f t="shared" si="1"/>
        <v>418</v>
      </c>
      <c r="X12" s="1168">
        <v>0</v>
      </c>
      <c r="Y12" s="1171">
        <f t="shared" si="2"/>
        <v>418</v>
      </c>
      <c r="Z12" s="1167">
        <f t="shared" si="0"/>
        <v>139.33333333333334</v>
      </c>
      <c r="AB12" s="1546" t="s">
        <v>101</v>
      </c>
      <c r="AC12" s="1466" t="s">
        <v>585</v>
      </c>
      <c r="AD12" s="1638">
        <v>507</v>
      </c>
    </row>
    <row r="13" spans="1:31" s="1175" customFormat="1" ht="20.100000000000001" customHeight="1" outlineLevel="1" x14ac:dyDescent="0.2">
      <c r="A13" s="1703"/>
      <c r="B13" s="1436" t="s">
        <v>602</v>
      </c>
      <c r="C13" s="1108">
        <v>122</v>
      </c>
      <c r="D13" s="1436"/>
      <c r="E13" s="1108"/>
      <c r="F13" s="1436" t="s">
        <v>575</v>
      </c>
      <c r="G13" s="1108">
        <v>135</v>
      </c>
      <c r="H13" s="1436" t="s">
        <v>51</v>
      </c>
      <c r="I13" s="1108">
        <v>135</v>
      </c>
      <c r="J13" s="1436" t="s">
        <v>567</v>
      </c>
      <c r="K13" s="1108">
        <v>132</v>
      </c>
      <c r="L13" s="1436" t="s">
        <v>194</v>
      </c>
      <c r="M13" s="1109">
        <v>150</v>
      </c>
      <c r="N13" s="1161"/>
      <c r="P13" s="1134">
        <v>7</v>
      </c>
      <c r="Q13" s="1315" t="s">
        <v>194</v>
      </c>
      <c r="R13" s="1137" t="s">
        <v>74</v>
      </c>
      <c r="S13" s="1168">
        <f>I7</f>
        <v>163</v>
      </c>
      <c r="T13" s="1168">
        <f>K11</f>
        <v>140</v>
      </c>
      <c r="U13" s="1168">
        <f>M13</f>
        <v>150</v>
      </c>
      <c r="V13" s="1169">
        <v>178</v>
      </c>
      <c r="W13" s="1170">
        <f t="shared" si="1"/>
        <v>491</v>
      </c>
      <c r="X13" s="1168">
        <v>0</v>
      </c>
      <c r="Y13" s="1171">
        <f t="shared" si="2"/>
        <v>491</v>
      </c>
      <c r="Z13" s="1167">
        <f t="shared" si="0"/>
        <v>163.66666666666666</v>
      </c>
      <c r="AB13" s="1546" t="s">
        <v>102</v>
      </c>
      <c r="AC13" s="1454" t="s">
        <v>134</v>
      </c>
      <c r="AD13" s="1638">
        <v>498</v>
      </c>
    </row>
    <row r="14" spans="1:31" s="1175" customFormat="1" ht="20.100000000000001" customHeight="1" outlineLevel="1" thickBot="1" x14ac:dyDescent="0.25">
      <c r="A14" s="1705"/>
      <c r="B14" s="1536" t="s">
        <v>134</v>
      </c>
      <c r="C14" s="1111">
        <v>164</v>
      </c>
      <c r="D14" s="1536"/>
      <c r="E14" s="1111"/>
      <c r="F14" s="1550" t="s">
        <v>592</v>
      </c>
      <c r="G14" s="1111">
        <v>124</v>
      </c>
      <c r="H14" s="1536" t="s">
        <v>11</v>
      </c>
      <c r="I14" s="1111">
        <v>155</v>
      </c>
      <c r="J14" s="1536" t="s">
        <v>120</v>
      </c>
      <c r="K14" s="1111">
        <v>143</v>
      </c>
      <c r="L14" s="1550" t="s">
        <v>69</v>
      </c>
      <c r="M14" s="1112">
        <v>170</v>
      </c>
      <c r="N14" s="1161"/>
      <c r="P14" s="1134">
        <v>8</v>
      </c>
      <c r="Q14" s="1326" t="s">
        <v>69</v>
      </c>
      <c r="R14" s="1137" t="s">
        <v>78</v>
      </c>
      <c r="S14" s="1168">
        <f>I8</f>
        <v>142</v>
      </c>
      <c r="T14" s="1168">
        <f>K10</f>
        <v>132</v>
      </c>
      <c r="U14" s="1168">
        <f>M14</f>
        <v>170</v>
      </c>
      <c r="V14" s="1169">
        <v>149</v>
      </c>
      <c r="W14" s="1170">
        <f t="shared" si="1"/>
        <v>461</v>
      </c>
      <c r="X14" s="1168">
        <v>24</v>
      </c>
      <c r="Y14" s="1171">
        <f t="shared" si="2"/>
        <v>485</v>
      </c>
      <c r="Z14" s="1167">
        <f t="shared" si="0"/>
        <v>161.66666666666666</v>
      </c>
      <c r="AA14" s="1160"/>
      <c r="AB14" s="1546" t="s">
        <v>103</v>
      </c>
      <c r="AC14" s="1466" t="s">
        <v>14</v>
      </c>
      <c r="AD14" s="1638">
        <v>498</v>
      </c>
    </row>
    <row r="15" spans="1:31" s="1160" customFormat="1" ht="20.100000000000001" customHeight="1" outlineLevel="1" thickBot="1" x14ac:dyDescent="0.25">
      <c r="A15" s="1176"/>
      <c r="B15" s="1177"/>
      <c r="C15" s="1161"/>
      <c r="D15" s="1177"/>
      <c r="E15" s="1161"/>
      <c r="F15" s="1177"/>
      <c r="G15" s="1161"/>
      <c r="H15" s="1177"/>
      <c r="I15" s="1161"/>
      <c r="J15" s="1177"/>
      <c r="K15" s="1161"/>
      <c r="L15" s="1177"/>
      <c r="M15" s="1161"/>
      <c r="P15" s="1134">
        <v>9</v>
      </c>
      <c r="Q15" s="1345" t="s">
        <v>602</v>
      </c>
      <c r="R15" s="1138" t="s">
        <v>520</v>
      </c>
      <c r="S15" s="1168">
        <f>K7</f>
        <v>126</v>
      </c>
      <c r="T15" s="1168">
        <f>M11</f>
        <v>121</v>
      </c>
      <c r="U15" s="1168">
        <f>C13</f>
        <v>122</v>
      </c>
      <c r="V15" s="1169">
        <v>0</v>
      </c>
      <c r="W15" s="1170">
        <f t="shared" si="1"/>
        <v>369</v>
      </c>
      <c r="X15" s="1168">
        <v>0</v>
      </c>
      <c r="Y15" s="1171">
        <f t="shared" si="2"/>
        <v>369</v>
      </c>
      <c r="Z15" s="1167">
        <f t="shared" si="0"/>
        <v>123</v>
      </c>
      <c r="AA15" s="1175"/>
      <c r="AB15" s="1546" t="s">
        <v>104</v>
      </c>
      <c r="AC15" s="1454" t="s">
        <v>47</v>
      </c>
      <c r="AD15" s="1638">
        <v>496</v>
      </c>
      <c r="AE15" s="1151"/>
    </row>
    <row r="16" spans="1:31" s="1175" customFormat="1" ht="20.100000000000001" customHeight="1" outlineLevel="1" thickBot="1" x14ac:dyDescent="0.25">
      <c r="A16" s="1706" t="s">
        <v>526</v>
      </c>
      <c r="B16" s="1707"/>
      <c r="C16" s="1707"/>
      <c r="D16" s="1707"/>
      <c r="E16" s="1707"/>
      <c r="F16" s="1707"/>
      <c r="G16" s="1707"/>
      <c r="H16" s="1707"/>
      <c r="I16" s="1707"/>
      <c r="J16" s="1707"/>
      <c r="K16" s="1707"/>
      <c r="L16" s="1707"/>
      <c r="M16" s="1708"/>
      <c r="P16" s="1135">
        <v>10</v>
      </c>
      <c r="Q16" s="1542" t="s">
        <v>134</v>
      </c>
      <c r="R16" s="1139" t="s">
        <v>521</v>
      </c>
      <c r="S16" s="1181">
        <f>K8</f>
        <v>146</v>
      </c>
      <c r="T16" s="1181">
        <f>M10</f>
        <v>188</v>
      </c>
      <c r="U16" s="1181">
        <f>C14</f>
        <v>164</v>
      </c>
      <c r="V16" s="1182">
        <v>144</v>
      </c>
      <c r="W16" s="1183">
        <f t="shared" si="1"/>
        <v>498</v>
      </c>
      <c r="X16" s="1181">
        <v>0</v>
      </c>
      <c r="Y16" s="1184">
        <f t="shared" si="2"/>
        <v>498</v>
      </c>
      <c r="Z16" s="1185">
        <f t="shared" si="0"/>
        <v>166</v>
      </c>
      <c r="AA16" s="1160"/>
      <c r="AB16" s="1546" t="s">
        <v>105</v>
      </c>
      <c r="AC16" s="1454" t="s">
        <v>194</v>
      </c>
      <c r="AD16" s="1638">
        <v>491</v>
      </c>
    </row>
    <row r="17" spans="1:31" s="1175" customFormat="1" ht="20.100000000000001" customHeight="1" outlineLevel="1" x14ac:dyDescent="0.2">
      <c r="A17" s="1702" t="s">
        <v>514</v>
      </c>
      <c r="B17" s="1128" t="s">
        <v>121</v>
      </c>
      <c r="C17" s="1128" t="s">
        <v>539</v>
      </c>
      <c r="D17" s="1129" t="s">
        <v>122</v>
      </c>
      <c r="E17" s="1128" t="s">
        <v>539</v>
      </c>
      <c r="F17" s="1129" t="s">
        <v>123</v>
      </c>
      <c r="G17" s="1128" t="s">
        <v>539</v>
      </c>
      <c r="H17" s="1129" t="s">
        <v>124</v>
      </c>
      <c r="I17" s="1128" t="s">
        <v>539</v>
      </c>
      <c r="J17" s="1129" t="s">
        <v>515</v>
      </c>
      <c r="K17" s="1128" t="s">
        <v>539</v>
      </c>
      <c r="L17" s="1129" t="s">
        <v>516</v>
      </c>
      <c r="M17" s="1131" t="s">
        <v>539</v>
      </c>
      <c r="P17" s="1152"/>
      <c r="Q17" s="1186"/>
      <c r="R17" s="1187"/>
      <c r="S17" s="1151"/>
      <c r="T17" s="1151"/>
      <c r="U17" s="1151"/>
      <c r="V17" s="1188"/>
      <c r="W17" s="1189"/>
      <c r="X17" s="1180"/>
      <c r="Y17" s="1190"/>
      <c r="Z17" s="1190"/>
      <c r="AA17" s="1160"/>
      <c r="AB17" s="1546" t="s">
        <v>106</v>
      </c>
      <c r="AC17" s="1466" t="s">
        <v>69</v>
      </c>
      <c r="AD17" s="1638">
        <v>485</v>
      </c>
    </row>
    <row r="18" spans="1:31" s="1175" customFormat="1" ht="20.100000000000001" customHeight="1" outlineLevel="1" thickBot="1" x14ac:dyDescent="0.25">
      <c r="A18" s="1703"/>
      <c r="B18" s="1451" t="s">
        <v>50</v>
      </c>
      <c r="C18" s="1108">
        <v>160</v>
      </c>
      <c r="D18" s="1451" t="s">
        <v>36</v>
      </c>
      <c r="E18" s="1108">
        <v>114</v>
      </c>
      <c r="F18" s="1451" t="s">
        <v>580</v>
      </c>
      <c r="G18" s="1108">
        <v>136</v>
      </c>
      <c r="H18" s="1436" t="s">
        <v>41</v>
      </c>
      <c r="I18" s="1108">
        <v>159</v>
      </c>
      <c r="J18" s="1436" t="s">
        <v>47</v>
      </c>
      <c r="K18" s="1108">
        <v>137</v>
      </c>
      <c r="L18" s="1107"/>
      <c r="M18" s="1109"/>
      <c r="P18" s="1191"/>
      <c r="Q18" s="1192"/>
      <c r="R18" s="1160"/>
      <c r="S18" s="1160"/>
      <c r="T18" s="1160"/>
      <c r="U18" s="1160"/>
      <c r="V18" s="1160"/>
      <c r="W18" s="1160"/>
      <c r="X18" s="1160"/>
      <c r="Y18" s="1160"/>
      <c r="Z18" s="1160"/>
      <c r="AA18" s="1160"/>
      <c r="AB18" s="1546" t="s">
        <v>107</v>
      </c>
      <c r="AC18" s="1454" t="s">
        <v>12</v>
      </c>
      <c r="AD18" s="1638">
        <v>484</v>
      </c>
    </row>
    <row r="19" spans="1:31" s="1175" customFormat="1" ht="20.100000000000001" customHeight="1" outlineLevel="1" thickBot="1" x14ac:dyDescent="0.25">
      <c r="A19" s="1704"/>
      <c r="B19" s="1436" t="s">
        <v>67</v>
      </c>
      <c r="C19" s="1108">
        <v>171</v>
      </c>
      <c r="D19" s="1436" t="s">
        <v>34</v>
      </c>
      <c r="E19" s="1108">
        <v>141</v>
      </c>
      <c r="F19" s="1436" t="s">
        <v>572</v>
      </c>
      <c r="G19" s="1108">
        <v>132</v>
      </c>
      <c r="H19" s="1436" t="s">
        <v>566</v>
      </c>
      <c r="I19" s="1108">
        <v>148</v>
      </c>
      <c r="J19" s="1436" t="s">
        <v>39</v>
      </c>
      <c r="K19" s="1108">
        <v>135</v>
      </c>
      <c r="L19" s="1107"/>
      <c r="M19" s="1109"/>
      <c r="P19" s="1718" t="s">
        <v>674</v>
      </c>
      <c r="Q19" s="1719"/>
      <c r="R19" s="1719"/>
      <c r="S19" s="1719"/>
      <c r="T19" s="1719"/>
      <c r="U19" s="1719"/>
      <c r="V19" s="1719"/>
      <c r="W19" s="1719"/>
      <c r="X19" s="1719"/>
      <c r="Y19" s="1719"/>
      <c r="Z19" s="1720"/>
      <c r="AA19" s="1160"/>
      <c r="AB19" s="1546" t="s">
        <v>108</v>
      </c>
      <c r="AC19" s="1454" t="s">
        <v>68</v>
      </c>
      <c r="AD19" s="1638">
        <v>480</v>
      </c>
    </row>
    <row r="20" spans="1:31" s="1175" customFormat="1" ht="20.100000000000001" customHeight="1" outlineLevel="1" thickBot="1" x14ac:dyDescent="0.25">
      <c r="A20" s="1702" t="s">
        <v>518</v>
      </c>
      <c r="B20" s="1631" t="s">
        <v>121</v>
      </c>
      <c r="C20" s="1631" t="s">
        <v>539</v>
      </c>
      <c r="D20" s="1632" t="s">
        <v>122</v>
      </c>
      <c r="E20" s="1631" t="s">
        <v>539</v>
      </c>
      <c r="F20" s="1632" t="s">
        <v>123</v>
      </c>
      <c r="G20" s="1631" t="s">
        <v>539</v>
      </c>
      <c r="H20" s="1632" t="s">
        <v>124</v>
      </c>
      <c r="I20" s="1631" t="s">
        <v>539</v>
      </c>
      <c r="J20" s="1632" t="s">
        <v>515</v>
      </c>
      <c r="K20" s="1631" t="s">
        <v>539</v>
      </c>
      <c r="L20" s="1632" t="s">
        <v>516</v>
      </c>
      <c r="M20" s="1633" t="s">
        <v>539</v>
      </c>
      <c r="P20" s="1114" t="s">
        <v>511</v>
      </c>
      <c r="Q20" s="1115" t="s">
        <v>472</v>
      </c>
      <c r="R20" s="1116" t="s">
        <v>132</v>
      </c>
      <c r="S20" s="1117" t="s">
        <v>1</v>
      </c>
      <c r="T20" s="1117" t="s">
        <v>2</v>
      </c>
      <c r="U20" s="1117" t="s">
        <v>3</v>
      </c>
      <c r="V20" s="1118" t="s">
        <v>94</v>
      </c>
      <c r="W20" s="1119" t="s">
        <v>517</v>
      </c>
      <c r="X20" s="1117" t="s">
        <v>536</v>
      </c>
      <c r="Y20" s="1117" t="s">
        <v>537</v>
      </c>
      <c r="Z20" s="1120" t="s">
        <v>0</v>
      </c>
      <c r="AA20" s="1160"/>
      <c r="AB20" s="1546" t="s">
        <v>109</v>
      </c>
      <c r="AC20" s="1466" t="s">
        <v>44</v>
      </c>
      <c r="AD20" s="1638">
        <v>476</v>
      </c>
    </row>
    <row r="21" spans="1:31" s="1175" customFormat="1" ht="20.100000000000001" customHeight="1" outlineLevel="1" x14ac:dyDescent="0.2">
      <c r="A21" s="1703"/>
      <c r="B21" s="1107"/>
      <c r="C21" s="1108"/>
      <c r="D21" s="1436" t="s">
        <v>67</v>
      </c>
      <c r="E21" s="1108">
        <v>147</v>
      </c>
      <c r="F21" s="1436" t="s">
        <v>34</v>
      </c>
      <c r="G21" s="1108">
        <v>188</v>
      </c>
      <c r="H21" s="1436" t="s">
        <v>572</v>
      </c>
      <c r="I21" s="1108">
        <v>122</v>
      </c>
      <c r="J21" s="1436" t="s">
        <v>566</v>
      </c>
      <c r="K21" s="1108">
        <v>145</v>
      </c>
      <c r="L21" s="1436" t="s">
        <v>39</v>
      </c>
      <c r="M21" s="1109">
        <v>180</v>
      </c>
      <c r="P21" s="1140">
        <v>1</v>
      </c>
      <c r="Q21" s="1309" t="s">
        <v>50</v>
      </c>
      <c r="R21" s="1141" t="s">
        <v>70</v>
      </c>
      <c r="S21" s="1162">
        <f>C18</f>
        <v>160</v>
      </c>
      <c r="T21" s="1162">
        <v>215</v>
      </c>
      <c r="U21" s="1162">
        <f>G24</f>
        <v>190</v>
      </c>
      <c r="V21" s="1163">
        <v>0</v>
      </c>
      <c r="W21" s="1540">
        <f>SUM(S21:V21)-MIN(S21:V21)</f>
        <v>565</v>
      </c>
      <c r="X21" s="1162">
        <v>24</v>
      </c>
      <c r="Y21" s="1166">
        <f>SUM(W21:X21)</f>
        <v>589</v>
      </c>
      <c r="Z21" s="1541">
        <f t="shared" ref="Z21:Z30" si="3">Y21/3</f>
        <v>196.33333333333334</v>
      </c>
      <c r="AA21" s="1160"/>
      <c r="AB21" s="1546" t="s">
        <v>110</v>
      </c>
      <c r="AC21" s="1454" t="s">
        <v>67</v>
      </c>
      <c r="AD21" s="1638">
        <v>475</v>
      </c>
    </row>
    <row r="22" spans="1:31" s="1175" customFormat="1" ht="20.100000000000001" customHeight="1" outlineLevel="1" x14ac:dyDescent="0.2">
      <c r="A22" s="1704"/>
      <c r="B22" s="1107"/>
      <c r="C22" s="1108"/>
      <c r="D22" s="1451" t="s">
        <v>50</v>
      </c>
      <c r="E22" s="1108">
        <v>216</v>
      </c>
      <c r="F22" s="1451" t="s">
        <v>36</v>
      </c>
      <c r="G22" s="1108">
        <v>138</v>
      </c>
      <c r="H22" s="1451" t="s">
        <v>580</v>
      </c>
      <c r="I22" s="1108">
        <v>156</v>
      </c>
      <c r="J22" s="1436" t="s">
        <v>41</v>
      </c>
      <c r="K22" s="1108">
        <v>161</v>
      </c>
      <c r="L22" s="1436" t="s">
        <v>47</v>
      </c>
      <c r="M22" s="1109">
        <v>199</v>
      </c>
      <c r="P22" s="1134">
        <v>2</v>
      </c>
      <c r="Q22" s="1315" t="s">
        <v>67</v>
      </c>
      <c r="R22" s="1142" t="s">
        <v>75</v>
      </c>
      <c r="S22" s="1168">
        <f>C19</f>
        <v>171</v>
      </c>
      <c r="T22" s="1168">
        <f>E21</f>
        <v>147</v>
      </c>
      <c r="U22" s="1168">
        <f>G25</f>
        <v>157</v>
      </c>
      <c r="V22" s="1169">
        <v>141</v>
      </c>
      <c r="W22" s="1170">
        <f t="shared" ref="W22:W30" si="4">SUM(S22:V22)-MIN(S22:V22)</f>
        <v>475</v>
      </c>
      <c r="X22" s="1168">
        <v>0</v>
      </c>
      <c r="Y22" s="1171">
        <f t="shared" ref="Y22:Y30" si="5">SUM(W22:X22)</f>
        <v>475</v>
      </c>
      <c r="Z22" s="1167">
        <f t="shared" si="3"/>
        <v>158.33333333333334</v>
      </c>
      <c r="AA22" s="1160"/>
      <c r="AB22" s="1546" t="s">
        <v>111</v>
      </c>
      <c r="AC22" s="1454" t="s">
        <v>39</v>
      </c>
      <c r="AD22" s="1638">
        <v>465</v>
      </c>
    </row>
    <row r="23" spans="1:31" s="1175" customFormat="1" ht="20.100000000000001" customHeight="1" outlineLevel="1" x14ac:dyDescent="0.2">
      <c r="A23" s="1702" t="s">
        <v>519</v>
      </c>
      <c r="B23" s="1631" t="s">
        <v>121</v>
      </c>
      <c r="C23" s="1631" t="s">
        <v>539</v>
      </c>
      <c r="D23" s="1632" t="s">
        <v>122</v>
      </c>
      <c r="E23" s="1631" t="s">
        <v>539</v>
      </c>
      <c r="F23" s="1632" t="s">
        <v>123</v>
      </c>
      <c r="G23" s="1631" t="s">
        <v>539</v>
      </c>
      <c r="H23" s="1632" t="s">
        <v>124</v>
      </c>
      <c r="I23" s="1631" t="s">
        <v>539</v>
      </c>
      <c r="J23" s="1632" t="s">
        <v>515</v>
      </c>
      <c r="K23" s="1631" t="s">
        <v>539</v>
      </c>
      <c r="L23" s="1632" t="s">
        <v>516</v>
      </c>
      <c r="M23" s="1633" t="s">
        <v>539</v>
      </c>
      <c r="P23" s="1134">
        <v>3</v>
      </c>
      <c r="Q23" s="1309" t="s">
        <v>36</v>
      </c>
      <c r="R23" s="1142" t="s">
        <v>72</v>
      </c>
      <c r="S23" s="1168">
        <f>E18</f>
        <v>114</v>
      </c>
      <c r="T23" s="1168">
        <f>G22</f>
        <v>138</v>
      </c>
      <c r="U23" s="1168">
        <f>I24</f>
        <v>111</v>
      </c>
      <c r="V23" s="1169">
        <v>134</v>
      </c>
      <c r="W23" s="1170">
        <f t="shared" si="4"/>
        <v>386</v>
      </c>
      <c r="X23" s="1168">
        <v>24</v>
      </c>
      <c r="Y23" s="1171">
        <f t="shared" si="5"/>
        <v>410</v>
      </c>
      <c r="Z23" s="1167">
        <f t="shared" si="3"/>
        <v>136.66666666666666</v>
      </c>
      <c r="AA23" s="1160"/>
      <c r="AB23" s="1546" t="s">
        <v>112</v>
      </c>
      <c r="AC23" s="1454" t="s">
        <v>566</v>
      </c>
      <c r="AD23" s="1638">
        <v>456</v>
      </c>
    </row>
    <row r="24" spans="1:31" s="1160" customFormat="1" ht="20.100000000000001" customHeight="1" outlineLevel="1" x14ac:dyDescent="0.2">
      <c r="A24" s="1703"/>
      <c r="B24" s="1436" t="s">
        <v>47</v>
      </c>
      <c r="C24" s="1108">
        <v>148</v>
      </c>
      <c r="D24" s="1107"/>
      <c r="E24" s="1108"/>
      <c r="F24" s="1451" t="s">
        <v>50</v>
      </c>
      <c r="G24" s="1108">
        <v>190</v>
      </c>
      <c r="H24" s="1451" t="s">
        <v>36</v>
      </c>
      <c r="I24" s="1108">
        <v>111</v>
      </c>
      <c r="J24" s="1451" t="s">
        <v>580</v>
      </c>
      <c r="K24" s="1108">
        <v>224</v>
      </c>
      <c r="L24" s="1436" t="s">
        <v>41</v>
      </c>
      <c r="M24" s="1109">
        <v>184</v>
      </c>
      <c r="N24" s="1180"/>
      <c r="P24" s="1134">
        <v>4</v>
      </c>
      <c r="Q24" s="1315" t="s">
        <v>34</v>
      </c>
      <c r="R24" s="1142" t="s">
        <v>76</v>
      </c>
      <c r="S24" s="1168">
        <f>E19</f>
        <v>141</v>
      </c>
      <c r="T24" s="1168">
        <f>G21</f>
        <v>188</v>
      </c>
      <c r="U24" s="1168">
        <f>I25</f>
        <v>174</v>
      </c>
      <c r="V24" s="1169">
        <v>201</v>
      </c>
      <c r="W24" s="1170">
        <f t="shared" si="4"/>
        <v>563</v>
      </c>
      <c r="X24" s="1168">
        <v>0</v>
      </c>
      <c r="Y24" s="1171">
        <f t="shared" si="5"/>
        <v>563</v>
      </c>
      <c r="Z24" s="1167">
        <f t="shared" si="3"/>
        <v>187.66666666666666</v>
      </c>
      <c r="AA24" s="1175"/>
      <c r="AB24" s="1546" t="s">
        <v>113</v>
      </c>
      <c r="AC24" s="1466" t="s">
        <v>136</v>
      </c>
      <c r="AD24" s="1638">
        <v>452</v>
      </c>
      <c r="AE24" s="1151"/>
    </row>
    <row r="25" spans="1:31" s="1175" customFormat="1" ht="20.100000000000001" customHeight="1" outlineLevel="1" thickBot="1" x14ac:dyDescent="0.25">
      <c r="A25" s="1705"/>
      <c r="B25" s="1536" t="s">
        <v>39</v>
      </c>
      <c r="C25" s="1111">
        <v>148</v>
      </c>
      <c r="D25" s="1110"/>
      <c r="E25" s="1111"/>
      <c r="F25" s="1536" t="s">
        <v>67</v>
      </c>
      <c r="G25" s="1111">
        <v>157</v>
      </c>
      <c r="H25" s="1536" t="s">
        <v>34</v>
      </c>
      <c r="I25" s="1111">
        <v>174</v>
      </c>
      <c r="J25" s="1536" t="s">
        <v>572</v>
      </c>
      <c r="K25" s="1111">
        <v>156</v>
      </c>
      <c r="L25" s="1536" t="s">
        <v>566</v>
      </c>
      <c r="M25" s="1112">
        <v>150</v>
      </c>
      <c r="N25" s="1159"/>
      <c r="P25" s="1134">
        <v>5</v>
      </c>
      <c r="Q25" s="1309" t="s">
        <v>580</v>
      </c>
      <c r="R25" s="1142" t="s">
        <v>73</v>
      </c>
      <c r="S25" s="1168">
        <f>G18</f>
        <v>136</v>
      </c>
      <c r="T25" s="1168">
        <f>I22</f>
        <v>156</v>
      </c>
      <c r="U25" s="1168">
        <f>K24</f>
        <v>224</v>
      </c>
      <c r="V25" s="1169">
        <v>0</v>
      </c>
      <c r="W25" s="1170">
        <f t="shared" si="4"/>
        <v>516</v>
      </c>
      <c r="X25" s="1168">
        <v>24</v>
      </c>
      <c r="Y25" s="1171">
        <f t="shared" si="5"/>
        <v>540</v>
      </c>
      <c r="Z25" s="1167">
        <f t="shared" si="3"/>
        <v>180</v>
      </c>
      <c r="AA25" s="1160"/>
      <c r="AB25" s="1172" t="s">
        <v>114</v>
      </c>
      <c r="AC25" s="1174" t="s">
        <v>567</v>
      </c>
      <c r="AD25" s="1130">
        <v>446</v>
      </c>
    </row>
    <row r="26" spans="1:31" s="1160" customFormat="1" ht="20.100000000000001" customHeight="1" outlineLevel="1" thickBot="1" x14ac:dyDescent="0.25">
      <c r="A26" s="1176"/>
      <c r="B26" s="1177"/>
      <c r="C26" s="1161"/>
      <c r="D26" s="1177"/>
      <c r="E26" s="1161"/>
      <c r="F26" s="1177"/>
      <c r="G26" s="1161"/>
      <c r="H26" s="1177"/>
      <c r="I26" s="1161"/>
      <c r="J26" s="1177"/>
      <c r="K26" s="1161"/>
      <c r="L26" s="1177"/>
      <c r="M26" s="1161"/>
      <c r="N26" s="1161"/>
      <c r="P26" s="1134">
        <v>6</v>
      </c>
      <c r="Q26" s="1315" t="s">
        <v>572</v>
      </c>
      <c r="R26" s="1142" t="s">
        <v>77</v>
      </c>
      <c r="S26" s="1168">
        <f>G19</f>
        <v>132</v>
      </c>
      <c r="T26" s="1168">
        <f>I21</f>
        <v>122</v>
      </c>
      <c r="U26" s="1168">
        <f>K25</f>
        <v>156</v>
      </c>
      <c r="V26" s="1169">
        <v>152</v>
      </c>
      <c r="W26" s="1170">
        <f t="shared" si="4"/>
        <v>440</v>
      </c>
      <c r="X26" s="1168">
        <v>0</v>
      </c>
      <c r="Y26" s="1171">
        <f t="shared" si="5"/>
        <v>440</v>
      </c>
      <c r="Z26" s="1167">
        <f t="shared" si="3"/>
        <v>146.66666666666666</v>
      </c>
      <c r="AB26" s="1172" t="s">
        <v>115</v>
      </c>
      <c r="AC26" s="1173" t="s">
        <v>10</v>
      </c>
      <c r="AD26" s="1130">
        <v>444</v>
      </c>
      <c r="AE26" s="1151"/>
    </row>
    <row r="27" spans="1:31" s="1160" customFormat="1" ht="20.100000000000001" customHeight="1" outlineLevel="1" x14ac:dyDescent="0.2">
      <c r="A27" s="1706" t="s">
        <v>526</v>
      </c>
      <c r="B27" s="1707"/>
      <c r="C27" s="1707"/>
      <c r="D27" s="1707"/>
      <c r="E27" s="1707"/>
      <c r="F27" s="1707"/>
      <c r="G27" s="1707"/>
      <c r="H27" s="1707"/>
      <c r="I27" s="1707"/>
      <c r="J27" s="1707"/>
      <c r="K27" s="1707"/>
      <c r="L27" s="1707"/>
      <c r="M27" s="1708"/>
      <c r="N27" s="1161"/>
      <c r="P27" s="1134">
        <v>7</v>
      </c>
      <c r="Q27" s="1315" t="s">
        <v>41</v>
      </c>
      <c r="R27" s="1142" t="s">
        <v>74</v>
      </c>
      <c r="S27" s="1168">
        <f>I18</f>
        <v>159</v>
      </c>
      <c r="T27" s="1168">
        <f>K22</f>
        <v>161</v>
      </c>
      <c r="U27" s="1168">
        <f>M24</f>
        <v>184</v>
      </c>
      <c r="V27" s="1169">
        <v>178</v>
      </c>
      <c r="W27" s="1170">
        <f t="shared" si="4"/>
        <v>523</v>
      </c>
      <c r="X27" s="1168">
        <v>0</v>
      </c>
      <c r="Y27" s="1171">
        <f t="shared" si="5"/>
        <v>523</v>
      </c>
      <c r="Z27" s="1167">
        <f t="shared" si="3"/>
        <v>174.33333333333334</v>
      </c>
      <c r="AB27" s="1172" t="s">
        <v>147</v>
      </c>
      <c r="AC27" s="1174" t="s">
        <v>572</v>
      </c>
      <c r="AD27" s="1130">
        <v>440</v>
      </c>
      <c r="AE27" s="1151"/>
    </row>
    <row r="28" spans="1:31" s="1160" customFormat="1" ht="20.100000000000001" customHeight="1" outlineLevel="1" x14ac:dyDescent="0.2">
      <c r="A28" s="1702" t="s">
        <v>514</v>
      </c>
      <c r="B28" s="1128" t="s">
        <v>121</v>
      </c>
      <c r="C28" s="1128" t="s">
        <v>539</v>
      </c>
      <c r="D28" s="1129" t="s">
        <v>122</v>
      </c>
      <c r="E28" s="1128" t="s">
        <v>539</v>
      </c>
      <c r="F28" s="1129" t="s">
        <v>123</v>
      </c>
      <c r="G28" s="1128" t="s">
        <v>539</v>
      </c>
      <c r="H28" s="1129" t="s">
        <v>124</v>
      </c>
      <c r="I28" s="1128" t="s">
        <v>539</v>
      </c>
      <c r="J28" s="1129" t="s">
        <v>515</v>
      </c>
      <c r="K28" s="1128" t="s">
        <v>539</v>
      </c>
      <c r="L28" s="1129" t="s">
        <v>516</v>
      </c>
      <c r="M28" s="1131" t="s">
        <v>539</v>
      </c>
      <c r="P28" s="1134">
        <v>8</v>
      </c>
      <c r="Q28" s="1315" t="s">
        <v>566</v>
      </c>
      <c r="R28" s="1142" t="s">
        <v>78</v>
      </c>
      <c r="S28" s="1168">
        <f>I19</f>
        <v>148</v>
      </c>
      <c r="T28" s="1168">
        <f>K21</f>
        <v>145</v>
      </c>
      <c r="U28" s="1168">
        <f>M25</f>
        <v>150</v>
      </c>
      <c r="V28" s="1169">
        <v>158</v>
      </c>
      <c r="W28" s="1170">
        <f t="shared" si="4"/>
        <v>456</v>
      </c>
      <c r="X28" s="1168">
        <v>0</v>
      </c>
      <c r="Y28" s="1171">
        <f t="shared" si="5"/>
        <v>456</v>
      </c>
      <c r="Z28" s="1167">
        <f t="shared" si="3"/>
        <v>152</v>
      </c>
      <c r="AB28" s="1172" t="s">
        <v>148</v>
      </c>
      <c r="AC28" s="1173" t="s">
        <v>581</v>
      </c>
      <c r="AD28" s="1130">
        <v>437</v>
      </c>
      <c r="AE28" s="1151"/>
    </row>
    <row r="29" spans="1:31" s="1160" customFormat="1" ht="20.100000000000001" customHeight="1" outlineLevel="1" x14ac:dyDescent="0.2">
      <c r="A29" s="1703"/>
      <c r="B29" s="1436" t="s">
        <v>68</v>
      </c>
      <c r="C29" s="1108">
        <v>168</v>
      </c>
      <c r="D29" s="1451" t="s">
        <v>136</v>
      </c>
      <c r="E29" s="1108">
        <v>138</v>
      </c>
      <c r="F29" s="1436" t="s">
        <v>577</v>
      </c>
      <c r="G29" s="1108">
        <v>121</v>
      </c>
      <c r="H29" s="1451" t="s">
        <v>581</v>
      </c>
      <c r="I29" s="1108">
        <v>135</v>
      </c>
      <c r="J29" s="1451" t="s">
        <v>14</v>
      </c>
      <c r="K29" s="1108">
        <v>143</v>
      </c>
      <c r="L29" s="1107"/>
      <c r="M29" s="1109"/>
      <c r="N29" s="1159"/>
      <c r="P29" s="1134">
        <v>9</v>
      </c>
      <c r="Q29" s="1531" t="s">
        <v>47</v>
      </c>
      <c r="R29" s="1142" t="s">
        <v>520</v>
      </c>
      <c r="S29" s="1168">
        <f>K18</f>
        <v>137</v>
      </c>
      <c r="T29" s="1168">
        <f>M22</f>
        <v>199</v>
      </c>
      <c r="U29" s="1168">
        <f>C24</f>
        <v>148</v>
      </c>
      <c r="V29" s="1169">
        <v>149</v>
      </c>
      <c r="W29" s="1170">
        <f t="shared" si="4"/>
        <v>496</v>
      </c>
      <c r="X29" s="1168">
        <v>0</v>
      </c>
      <c r="Y29" s="1171">
        <f t="shared" si="5"/>
        <v>496</v>
      </c>
      <c r="Z29" s="1167">
        <f t="shared" si="3"/>
        <v>165.33333333333334</v>
      </c>
      <c r="AB29" s="1172" t="s">
        <v>149</v>
      </c>
      <c r="AC29" s="1174" t="s">
        <v>575</v>
      </c>
      <c r="AD29" s="1130">
        <v>426</v>
      </c>
      <c r="AE29" s="1151"/>
    </row>
    <row r="30" spans="1:31" s="1160" customFormat="1" ht="20.100000000000001" customHeight="1" outlineLevel="1" thickBot="1" x14ac:dyDescent="0.25">
      <c r="A30" s="1704"/>
      <c r="B30" s="1451" t="s">
        <v>585</v>
      </c>
      <c r="C30" s="1108">
        <v>152</v>
      </c>
      <c r="D30" s="1451" t="s">
        <v>10</v>
      </c>
      <c r="E30" s="1108">
        <v>98</v>
      </c>
      <c r="F30" s="1436" t="s">
        <v>12</v>
      </c>
      <c r="G30" s="1108">
        <v>174</v>
      </c>
      <c r="H30" s="1451" t="s">
        <v>44</v>
      </c>
      <c r="I30" s="1108">
        <v>120</v>
      </c>
      <c r="J30" s="1451" t="s">
        <v>591</v>
      </c>
      <c r="K30" s="1108">
        <v>55</v>
      </c>
      <c r="L30" s="1107"/>
      <c r="M30" s="1109"/>
      <c r="N30" s="1161"/>
      <c r="P30" s="1135">
        <v>10</v>
      </c>
      <c r="Q30" s="1542" t="s">
        <v>39</v>
      </c>
      <c r="R30" s="1143" t="s">
        <v>521</v>
      </c>
      <c r="S30" s="1181">
        <f>K19</f>
        <v>135</v>
      </c>
      <c r="T30" s="1181">
        <f>M21</f>
        <v>180</v>
      </c>
      <c r="U30" s="1181">
        <f>C25</f>
        <v>148</v>
      </c>
      <c r="V30" s="1182">
        <v>137</v>
      </c>
      <c r="W30" s="1183">
        <f t="shared" si="4"/>
        <v>465</v>
      </c>
      <c r="X30" s="1181">
        <v>0</v>
      </c>
      <c r="Y30" s="1184">
        <f t="shared" si="5"/>
        <v>465</v>
      </c>
      <c r="Z30" s="1185">
        <f t="shared" si="3"/>
        <v>155</v>
      </c>
      <c r="AB30" s="1172" t="s">
        <v>150</v>
      </c>
      <c r="AC30" s="1174" t="s">
        <v>51</v>
      </c>
      <c r="AD30" s="1130">
        <v>423</v>
      </c>
      <c r="AE30" s="1151"/>
    </row>
    <row r="31" spans="1:31" s="1160" customFormat="1" ht="20.100000000000001" customHeight="1" outlineLevel="1" x14ac:dyDescent="0.2">
      <c r="A31" s="1702" t="s">
        <v>518</v>
      </c>
      <c r="B31" s="1631" t="s">
        <v>121</v>
      </c>
      <c r="C31" s="1631" t="s">
        <v>539</v>
      </c>
      <c r="D31" s="1632" t="s">
        <v>122</v>
      </c>
      <c r="E31" s="1631" t="s">
        <v>539</v>
      </c>
      <c r="F31" s="1632" t="s">
        <v>123</v>
      </c>
      <c r="G31" s="1631" t="s">
        <v>539</v>
      </c>
      <c r="H31" s="1632" t="s">
        <v>124</v>
      </c>
      <c r="I31" s="1631" t="s">
        <v>539</v>
      </c>
      <c r="J31" s="1632" t="s">
        <v>515</v>
      </c>
      <c r="K31" s="1631" t="s">
        <v>539</v>
      </c>
      <c r="L31" s="1632" t="s">
        <v>516</v>
      </c>
      <c r="M31" s="1633" t="s">
        <v>539</v>
      </c>
      <c r="N31" s="1161"/>
      <c r="P31" s="1175"/>
      <c r="Q31" s="1175"/>
      <c r="R31" s="1175"/>
      <c r="S31" s="1175"/>
      <c r="T31" s="1175"/>
      <c r="U31" s="1175"/>
      <c r="V31" s="1175"/>
      <c r="W31" s="1175"/>
      <c r="X31" s="1175"/>
      <c r="Y31" s="1175"/>
      <c r="Z31" s="1175"/>
      <c r="AB31" s="1172" t="s">
        <v>151</v>
      </c>
      <c r="AC31" s="1173" t="s">
        <v>592</v>
      </c>
      <c r="AD31" s="1130">
        <v>420</v>
      </c>
      <c r="AE31" s="1151"/>
    </row>
    <row r="32" spans="1:31" s="1160" customFormat="1" ht="20.100000000000001" customHeight="1" outlineLevel="1" thickBot="1" x14ac:dyDescent="0.25">
      <c r="A32" s="1703"/>
      <c r="B32" s="1107"/>
      <c r="C32" s="1108"/>
      <c r="D32" s="1451" t="s">
        <v>585</v>
      </c>
      <c r="E32" s="1108">
        <v>179</v>
      </c>
      <c r="F32" s="1451" t="s">
        <v>10</v>
      </c>
      <c r="G32" s="1108">
        <v>159</v>
      </c>
      <c r="H32" s="1436" t="s">
        <v>12</v>
      </c>
      <c r="I32" s="1108">
        <v>147</v>
      </c>
      <c r="J32" s="1451" t="s">
        <v>44</v>
      </c>
      <c r="K32" s="1108">
        <v>119</v>
      </c>
      <c r="L32" s="1451" t="s">
        <v>591</v>
      </c>
      <c r="M32" s="1109">
        <v>77</v>
      </c>
      <c r="P32" s="1161"/>
      <c r="Q32" s="1161"/>
      <c r="R32" s="1161"/>
      <c r="S32" s="1161"/>
      <c r="T32" s="1161"/>
      <c r="U32" s="1161"/>
      <c r="V32" s="1161"/>
      <c r="W32" s="1161"/>
      <c r="X32" s="1161"/>
      <c r="Y32" s="1161"/>
      <c r="Z32" s="1161"/>
      <c r="AB32" s="1172" t="s">
        <v>152</v>
      </c>
      <c r="AC32" s="1174" t="s">
        <v>120</v>
      </c>
      <c r="AD32" s="1130">
        <v>418</v>
      </c>
      <c r="AE32" s="1151"/>
    </row>
    <row r="33" spans="1:31" s="1175" customFormat="1" ht="20.100000000000001" customHeight="1" outlineLevel="1" thickBot="1" x14ac:dyDescent="0.25">
      <c r="A33" s="1704"/>
      <c r="B33" s="1107"/>
      <c r="C33" s="1108"/>
      <c r="D33" s="1436" t="s">
        <v>68</v>
      </c>
      <c r="E33" s="1108">
        <v>146</v>
      </c>
      <c r="F33" s="1451" t="s">
        <v>136</v>
      </c>
      <c r="G33" s="1108">
        <v>122</v>
      </c>
      <c r="H33" s="1436" t="s">
        <v>577</v>
      </c>
      <c r="I33" s="1108">
        <v>109</v>
      </c>
      <c r="J33" s="1451" t="s">
        <v>581</v>
      </c>
      <c r="K33" s="1108">
        <v>134</v>
      </c>
      <c r="L33" s="1451" t="s">
        <v>14</v>
      </c>
      <c r="M33" s="1109">
        <v>151</v>
      </c>
      <c r="P33" s="1718" t="s">
        <v>675</v>
      </c>
      <c r="Q33" s="1719"/>
      <c r="R33" s="1719"/>
      <c r="S33" s="1719"/>
      <c r="T33" s="1719"/>
      <c r="U33" s="1719"/>
      <c r="V33" s="1719"/>
      <c r="W33" s="1719"/>
      <c r="X33" s="1719"/>
      <c r="Y33" s="1719"/>
      <c r="Z33" s="1720"/>
      <c r="AA33" s="1160"/>
      <c r="AB33" s="1172" t="s">
        <v>155</v>
      </c>
      <c r="AC33" s="1173" t="s">
        <v>36</v>
      </c>
      <c r="AD33" s="1130">
        <v>410</v>
      </c>
    </row>
    <row r="34" spans="1:31" s="1160" customFormat="1" ht="20.100000000000001" customHeight="1" outlineLevel="1" thickBot="1" x14ac:dyDescent="0.25">
      <c r="A34" s="1702" t="s">
        <v>519</v>
      </c>
      <c r="B34" s="1631" t="s">
        <v>121</v>
      </c>
      <c r="C34" s="1631" t="s">
        <v>539</v>
      </c>
      <c r="D34" s="1632" t="s">
        <v>122</v>
      </c>
      <c r="E34" s="1631" t="s">
        <v>539</v>
      </c>
      <c r="F34" s="1632" t="s">
        <v>123</v>
      </c>
      <c r="G34" s="1631" t="s">
        <v>539</v>
      </c>
      <c r="H34" s="1632" t="s">
        <v>124</v>
      </c>
      <c r="I34" s="1631" t="s">
        <v>539</v>
      </c>
      <c r="J34" s="1632" t="s">
        <v>515</v>
      </c>
      <c r="K34" s="1631" t="s">
        <v>539</v>
      </c>
      <c r="L34" s="1632" t="s">
        <v>516</v>
      </c>
      <c r="M34" s="1633" t="s">
        <v>539</v>
      </c>
      <c r="N34" s="1196"/>
      <c r="P34" s="1114" t="s">
        <v>511</v>
      </c>
      <c r="Q34" s="1115" t="s">
        <v>472</v>
      </c>
      <c r="R34" s="1116" t="s">
        <v>132</v>
      </c>
      <c r="S34" s="1117" t="s">
        <v>1</v>
      </c>
      <c r="T34" s="1117" t="s">
        <v>2</v>
      </c>
      <c r="U34" s="1117" t="s">
        <v>3</v>
      </c>
      <c r="V34" s="1118" t="s">
        <v>94</v>
      </c>
      <c r="W34" s="1119" t="s">
        <v>517</v>
      </c>
      <c r="X34" s="1117" t="s">
        <v>536</v>
      </c>
      <c r="Y34" s="1117" t="s">
        <v>537</v>
      </c>
      <c r="Z34" s="1120" t="s">
        <v>0</v>
      </c>
      <c r="AB34" s="1172" t="s">
        <v>608</v>
      </c>
      <c r="AC34" s="1174" t="s">
        <v>602</v>
      </c>
      <c r="AD34" s="1130">
        <v>369</v>
      </c>
      <c r="AE34" s="1151"/>
    </row>
    <row r="35" spans="1:31" s="1175" customFormat="1" ht="20.100000000000001" customHeight="1" outlineLevel="1" x14ac:dyDescent="0.2">
      <c r="A35" s="1703"/>
      <c r="B35" s="1451" t="s">
        <v>14</v>
      </c>
      <c r="C35" s="1108">
        <v>160</v>
      </c>
      <c r="D35" s="1107"/>
      <c r="E35" s="1108"/>
      <c r="F35" s="1436" t="s">
        <v>68</v>
      </c>
      <c r="G35" s="1108">
        <v>156</v>
      </c>
      <c r="H35" s="1451" t="s">
        <v>136</v>
      </c>
      <c r="I35" s="1108">
        <v>125</v>
      </c>
      <c r="J35" s="1436" t="s">
        <v>577</v>
      </c>
      <c r="K35" s="1108">
        <v>112</v>
      </c>
      <c r="L35" s="1451" t="s">
        <v>581</v>
      </c>
      <c r="M35" s="1109">
        <v>144</v>
      </c>
      <c r="N35" s="1152"/>
      <c r="P35" s="1140">
        <v>1</v>
      </c>
      <c r="Q35" s="1315" t="s">
        <v>68</v>
      </c>
      <c r="R35" s="1141" t="s">
        <v>70</v>
      </c>
      <c r="S35" s="1162">
        <f>C29</f>
        <v>168</v>
      </c>
      <c r="T35" s="1162">
        <f>E33</f>
        <v>146</v>
      </c>
      <c r="U35" s="1162">
        <f>G35</f>
        <v>156</v>
      </c>
      <c r="V35" s="1163">
        <v>156</v>
      </c>
      <c r="W35" s="1540">
        <f>SUM(S35:V35)-MIN(S35:V35)</f>
        <v>480</v>
      </c>
      <c r="X35" s="1162">
        <v>0</v>
      </c>
      <c r="Y35" s="1166">
        <f>SUM(W35:X35)</f>
        <v>480</v>
      </c>
      <c r="Z35" s="1541">
        <f t="shared" ref="Z35:Z44" si="6">Y35/3</f>
        <v>160</v>
      </c>
      <c r="AB35" s="1172" t="s">
        <v>609</v>
      </c>
      <c r="AC35" s="1174" t="s">
        <v>577</v>
      </c>
      <c r="AD35" s="1130">
        <v>342</v>
      </c>
    </row>
    <row r="36" spans="1:31" s="1160" customFormat="1" ht="20.100000000000001" customHeight="1" outlineLevel="1" thickBot="1" x14ac:dyDescent="0.25">
      <c r="A36" s="1705"/>
      <c r="B36" s="1550" t="s">
        <v>591</v>
      </c>
      <c r="C36" s="1111">
        <v>69</v>
      </c>
      <c r="D36" s="1110"/>
      <c r="E36" s="1111"/>
      <c r="F36" s="1550" t="s">
        <v>585</v>
      </c>
      <c r="G36" s="1111">
        <v>152</v>
      </c>
      <c r="H36" s="1550" t="s">
        <v>10</v>
      </c>
      <c r="I36" s="1111">
        <v>128</v>
      </c>
      <c r="J36" s="1536" t="s">
        <v>12</v>
      </c>
      <c r="K36" s="1111">
        <v>154</v>
      </c>
      <c r="L36" s="1550" t="s">
        <v>44</v>
      </c>
      <c r="M36" s="1112">
        <v>181</v>
      </c>
      <c r="N36" s="1161"/>
      <c r="P36" s="1134">
        <v>2</v>
      </c>
      <c r="Q36" s="1309" t="s">
        <v>585</v>
      </c>
      <c r="R36" s="1142" t="s">
        <v>75</v>
      </c>
      <c r="S36" s="1168">
        <f>C30</f>
        <v>152</v>
      </c>
      <c r="T36" s="1168">
        <f>E32</f>
        <v>179</v>
      </c>
      <c r="U36" s="1168">
        <f>G36</f>
        <v>152</v>
      </c>
      <c r="V36" s="1169">
        <v>136</v>
      </c>
      <c r="W36" s="1170">
        <f t="shared" ref="W36:W44" si="7">SUM(S36:V36)-MIN(S36:V36)</f>
        <v>483</v>
      </c>
      <c r="X36" s="1168">
        <v>24</v>
      </c>
      <c r="Y36" s="1171">
        <f t="shared" ref="Y36:Y44" si="8">SUM(W36:X36)</f>
        <v>507</v>
      </c>
      <c r="Z36" s="1167">
        <f t="shared" si="6"/>
        <v>169</v>
      </c>
      <c r="AA36" s="1175"/>
      <c r="AB36" s="1197" t="s">
        <v>610</v>
      </c>
      <c r="AC36" s="1198" t="s">
        <v>591</v>
      </c>
      <c r="AD36" s="1113">
        <v>225</v>
      </c>
      <c r="AE36" s="1151"/>
    </row>
    <row r="37" spans="1:31" s="1160" customFormat="1" ht="20.100000000000001" customHeight="1" outlineLevel="1" thickBot="1" x14ac:dyDescent="0.25">
      <c r="A37" s="1629"/>
      <c r="B37" s="1634"/>
      <c r="C37" s="1565"/>
      <c r="D37" s="1634"/>
      <c r="E37" s="1565"/>
      <c r="F37" s="1634"/>
      <c r="G37" s="1565"/>
      <c r="H37" s="1634"/>
      <c r="I37" s="1565"/>
      <c r="J37" s="1634"/>
      <c r="K37" s="1565"/>
      <c r="L37" s="1635"/>
      <c r="M37" s="1565"/>
      <c r="N37" s="1161"/>
      <c r="O37" s="1161"/>
      <c r="P37" s="1134">
        <v>3</v>
      </c>
      <c r="Q37" s="1326" t="s">
        <v>136</v>
      </c>
      <c r="R37" s="1142" t="s">
        <v>72</v>
      </c>
      <c r="S37" s="1168">
        <f>E29</f>
        <v>138</v>
      </c>
      <c r="T37" s="1168">
        <f>G33</f>
        <v>122</v>
      </c>
      <c r="U37" s="1168">
        <f>I35</f>
        <v>125</v>
      </c>
      <c r="V37" s="1169">
        <v>165</v>
      </c>
      <c r="W37" s="1170">
        <f t="shared" si="7"/>
        <v>428</v>
      </c>
      <c r="X37" s="1168">
        <v>24</v>
      </c>
      <c r="Y37" s="1171">
        <f t="shared" si="8"/>
        <v>452</v>
      </c>
      <c r="Z37" s="1167">
        <f t="shared" si="6"/>
        <v>150.66666666666666</v>
      </c>
      <c r="AA37" s="1175"/>
      <c r="AB37" s="1175"/>
      <c r="AC37" s="1177"/>
      <c r="AD37" s="1199"/>
      <c r="AE37" s="1151"/>
    </row>
    <row r="38" spans="1:31" s="1160" customFormat="1" ht="20.100000000000001" customHeight="1" outlineLevel="1" x14ac:dyDescent="0.2">
      <c r="A38" s="1706" t="s">
        <v>535</v>
      </c>
      <c r="B38" s="1707"/>
      <c r="C38" s="1707"/>
      <c r="D38" s="1707"/>
      <c r="E38" s="1707"/>
      <c r="F38" s="1707"/>
      <c r="G38" s="1707"/>
      <c r="H38" s="1707"/>
      <c r="I38" s="1707"/>
      <c r="J38" s="1707"/>
      <c r="K38" s="1707"/>
      <c r="L38" s="1707"/>
      <c r="M38" s="1708"/>
      <c r="N38" s="1161"/>
      <c r="O38" s="1161"/>
      <c r="P38" s="1134">
        <v>4</v>
      </c>
      <c r="Q38" s="1309" t="s">
        <v>10</v>
      </c>
      <c r="R38" s="1142" t="s">
        <v>76</v>
      </c>
      <c r="S38" s="1168">
        <f>E30</f>
        <v>98</v>
      </c>
      <c r="T38" s="1168">
        <v>159</v>
      </c>
      <c r="U38" s="1168">
        <v>128</v>
      </c>
      <c r="V38" s="1169">
        <v>133</v>
      </c>
      <c r="W38" s="1170">
        <f t="shared" si="7"/>
        <v>420</v>
      </c>
      <c r="X38" s="1168">
        <v>24</v>
      </c>
      <c r="Y38" s="1171">
        <f t="shared" si="8"/>
        <v>444</v>
      </c>
      <c r="Z38" s="1167">
        <f t="shared" si="6"/>
        <v>148</v>
      </c>
      <c r="AA38" s="1175"/>
      <c r="AB38" s="1175"/>
      <c r="AC38" s="1200"/>
      <c r="AD38" s="1201"/>
      <c r="AE38" s="1151"/>
    </row>
    <row r="39" spans="1:31" s="1160" customFormat="1" ht="20.100000000000001" customHeight="1" outlineLevel="1" x14ac:dyDescent="0.2">
      <c r="A39" s="1702" t="s">
        <v>527</v>
      </c>
      <c r="B39" s="1128" t="s">
        <v>121</v>
      </c>
      <c r="C39" s="1128" t="s">
        <v>539</v>
      </c>
      <c r="D39" s="1128" t="s">
        <v>122</v>
      </c>
      <c r="E39" s="1128" t="s">
        <v>539</v>
      </c>
      <c r="F39" s="1128" t="s">
        <v>123</v>
      </c>
      <c r="G39" s="1128" t="s">
        <v>539</v>
      </c>
      <c r="H39" s="1128" t="s">
        <v>124</v>
      </c>
      <c r="I39" s="1128" t="s">
        <v>539</v>
      </c>
      <c r="J39" s="1128" t="s">
        <v>515</v>
      </c>
      <c r="K39" s="1128" t="s">
        <v>539</v>
      </c>
      <c r="L39" s="1128" t="s">
        <v>516</v>
      </c>
      <c r="M39" s="1131" t="s">
        <v>539</v>
      </c>
      <c r="N39" s="1161"/>
      <c r="O39" s="1161"/>
      <c r="P39" s="1134">
        <v>5</v>
      </c>
      <c r="Q39" s="1315" t="s">
        <v>577</v>
      </c>
      <c r="R39" s="1142" t="s">
        <v>73</v>
      </c>
      <c r="S39" s="1168">
        <f>G29</f>
        <v>121</v>
      </c>
      <c r="T39" s="1168">
        <f>I33</f>
        <v>109</v>
      </c>
      <c r="U39" s="1168">
        <f>K35</f>
        <v>112</v>
      </c>
      <c r="V39" s="1169">
        <v>0</v>
      </c>
      <c r="W39" s="1170">
        <f t="shared" si="7"/>
        <v>342</v>
      </c>
      <c r="X39" s="1168">
        <v>0</v>
      </c>
      <c r="Y39" s="1171">
        <f t="shared" si="8"/>
        <v>342</v>
      </c>
      <c r="Z39" s="1167">
        <f t="shared" si="6"/>
        <v>114</v>
      </c>
      <c r="AA39" s="1175"/>
      <c r="AB39" s="1175"/>
      <c r="AC39" s="1200"/>
      <c r="AD39" s="1201"/>
      <c r="AE39" s="1151"/>
    </row>
    <row r="40" spans="1:31" s="1160" customFormat="1" ht="20.100000000000001" customHeight="1" outlineLevel="1" x14ac:dyDescent="0.2">
      <c r="A40" s="1703"/>
      <c r="B40" s="1436" t="s">
        <v>575</v>
      </c>
      <c r="C40" s="1108">
        <v>136</v>
      </c>
      <c r="D40" s="1436" t="s">
        <v>567</v>
      </c>
      <c r="E40" s="1108">
        <v>144</v>
      </c>
      <c r="F40" s="1451" t="s">
        <v>69</v>
      </c>
      <c r="G40" s="1108">
        <v>149</v>
      </c>
      <c r="H40" s="1436" t="s">
        <v>67</v>
      </c>
      <c r="I40" s="1108">
        <v>141</v>
      </c>
      <c r="J40" s="1436" t="s">
        <v>34</v>
      </c>
      <c r="K40" s="1108">
        <v>201</v>
      </c>
      <c r="L40" s="1436" t="s">
        <v>41</v>
      </c>
      <c r="M40" s="1109">
        <v>178</v>
      </c>
      <c r="N40" s="1161"/>
      <c r="O40" s="1161"/>
      <c r="P40" s="1134">
        <v>6</v>
      </c>
      <c r="Q40" s="1315" t="s">
        <v>12</v>
      </c>
      <c r="R40" s="1142" t="s">
        <v>77</v>
      </c>
      <c r="S40" s="1168">
        <f>G30</f>
        <v>174</v>
      </c>
      <c r="T40" s="1168">
        <f>I32</f>
        <v>147</v>
      </c>
      <c r="U40" s="1168">
        <f>K36</f>
        <v>154</v>
      </c>
      <c r="V40" s="1169">
        <v>156</v>
      </c>
      <c r="W40" s="1170">
        <f t="shared" si="7"/>
        <v>484</v>
      </c>
      <c r="X40" s="1168">
        <v>0</v>
      </c>
      <c r="Y40" s="1171">
        <f t="shared" si="8"/>
        <v>484</v>
      </c>
      <c r="Z40" s="1167">
        <f t="shared" si="6"/>
        <v>161.33333333333334</v>
      </c>
      <c r="AA40" s="1175"/>
      <c r="AB40" s="1175"/>
      <c r="AC40" s="1200"/>
      <c r="AD40" s="1201"/>
      <c r="AE40" s="1151"/>
    </row>
    <row r="41" spans="1:31" s="1175" customFormat="1" ht="20.100000000000001" customHeight="1" outlineLevel="1" x14ac:dyDescent="0.2">
      <c r="A41" s="1704"/>
      <c r="B41" s="1436" t="s">
        <v>11</v>
      </c>
      <c r="C41" s="1108">
        <v>161</v>
      </c>
      <c r="D41" s="1436" t="s">
        <v>194</v>
      </c>
      <c r="E41" s="1108">
        <v>178</v>
      </c>
      <c r="F41" s="1436" t="s">
        <v>134</v>
      </c>
      <c r="G41" s="1108">
        <v>144</v>
      </c>
      <c r="H41" s="1451" t="s">
        <v>36</v>
      </c>
      <c r="I41" s="1108">
        <v>134</v>
      </c>
      <c r="J41" s="1436" t="s">
        <v>572</v>
      </c>
      <c r="K41" s="1108">
        <v>152</v>
      </c>
      <c r="L41" s="1436" t="s">
        <v>566</v>
      </c>
      <c r="M41" s="1109">
        <v>158</v>
      </c>
      <c r="P41" s="1134">
        <v>7</v>
      </c>
      <c r="Q41" s="1326" t="s">
        <v>581</v>
      </c>
      <c r="R41" s="1142" t="s">
        <v>74</v>
      </c>
      <c r="S41" s="1168">
        <f>I29</f>
        <v>135</v>
      </c>
      <c r="T41" s="1168">
        <f>K33</f>
        <v>134</v>
      </c>
      <c r="U41" s="1168">
        <f>M35</f>
        <v>144</v>
      </c>
      <c r="V41" s="1169">
        <v>121</v>
      </c>
      <c r="W41" s="1170">
        <f t="shared" si="7"/>
        <v>413</v>
      </c>
      <c r="X41" s="1168">
        <v>24</v>
      </c>
      <c r="Y41" s="1171">
        <f t="shared" si="8"/>
        <v>437</v>
      </c>
      <c r="Z41" s="1167">
        <f t="shared" si="6"/>
        <v>145.66666666666666</v>
      </c>
      <c r="AC41" s="1200"/>
      <c r="AD41" s="1201"/>
      <c r="AE41" s="1151"/>
    </row>
    <row r="42" spans="1:31" s="1175" customFormat="1" ht="20.100000000000001" customHeight="1" outlineLevel="1" x14ac:dyDescent="0.2">
      <c r="A42" s="1702" t="s">
        <v>528</v>
      </c>
      <c r="B42" s="1631" t="s">
        <v>121</v>
      </c>
      <c r="C42" s="1631" t="s">
        <v>539</v>
      </c>
      <c r="D42" s="1631" t="s">
        <v>122</v>
      </c>
      <c r="E42" s="1631" t="s">
        <v>539</v>
      </c>
      <c r="F42" s="1631" t="s">
        <v>123</v>
      </c>
      <c r="G42" s="1631" t="s">
        <v>539</v>
      </c>
      <c r="H42" s="1631" t="s">
        <v>124</v>
      </c>
      <c r="I42" s="1631" t="s">
        <v>539</v>
      </c>
      <c r="J42" s="1631" t="s">
        <v>515</v>
      </c>
      <c r="K42" s="1631" t="s">
        <v>539</v>
      </c>
      <c r="L42" s="1631" t="s">
        <v>516</v>
      </c>
      <c r="M42" s="1633" t="s">
        <v>539</v>
      </c>
      <c r="P42" s="1134">
        <v>8</v>
      </c>
      <c r="Q42" s="1326" t="s">
        <v>44</v>
      </c>
      <c r="R42" s="1142" t="s">
        <v>78</v>
      </c>
      <c r="S42" s="1168">
        <f>I30</f>
        <v>120</v>
      </c>
      <c r="T42" s="1168">
        <f>K32</f>
        <v>119</v>
      </c>
      <c r="U42" s="1168">
        <f>M36</f>
        <v>181</v>
      </c>
      <c r="V42" s="1169">
        <v>151</v>
      </c>
      <c r="W42" s="1170">
        <f t="shared" si="7"/>
        <v>452</v>
      </c>
      <c r="X42" s="1168">
        <v>24</v>
      </c>
      <c r="Y42" s="1171">
        <f t="shared" si="8"/>
        <v>476</v>
      </c>
      <c r="Z42" s="1167">
        <f t="shared" si="6"/>
        <v>158.66666666666666</v>
      </c>
      <c r="AC42" s="1200"/>
      <c r="AD42" s="1201"/>
      <c r="AE42" s="1151"/>
    </row>
    <row r="43" spans="1:31" s="1175" customFormat="1" ht="20.100000000000001" customHeight="1" outlineLevel="1" x14ac:dyDescent="0.2">
      <c r="A43" s="1703"/>
      <c r="B43" s="1436" t="s">
        <v>47</v>
      </c>
      <c r="C43" s="1108">
        <v>149</v>
      </c>
      <c r="D43" s="1436" t="s">
        <v>68</v>
      </c>
      <c r="E43" s="1108">
        <v>156</v>
      </c>
      <c r="F43" s="1451" t="s">
        <v>136</v>
      </c>
      <c r="G43" s="1108">
        <v>165</v>
      </c>
      <c r="H43" s="1436" t="s">
        <v>12</v>
      </c>
      <c r="I43" s="1108">
        <v>156</v>
      </c>
      <c r="J43" s="1451" t="s">
        <v>44</v>
      </c>
      <c r="K43" s="1108">
        <v>151</v>
      </c>
      <c r="L43" s="1107"/>
      <c r="M43" s="1109"/>
      <c r="N43" s="1202"/>
      <c r="O43" s="1202"/>
      <c r="P43" s="1134">
        <v>9</v>
      </c>
      <c r="Q43" s="1326" t="s">
        <v>14</v>
      </c>
      <c r="R43" s="1142" t="s">
        <v>520</v>
      </c>
      <c r="S43" s="1168">
        <f>K29</f>
        <v>143</v>
      </c>
      <c r="T43" s="1168">
        <f>M33</f>
        <v>151</v>
      </c>
      <c r="U43" s="1168">
        <f>C35</f>
        <v>160</v>
      </c>
      <c r="V43" s="1169">
        <v>163</v>
      </c>
      <c r="W43" s="1170">
        <f t="shared" si="7"/>
        <v>474</v>
      </c>
      <c r="X43" s="1168">
        <v>24</v>
      </c>
      <c r="Y43" s="1171">
        <f t="shared" si="8"/>
        <v>498</v>
      </c>
      <c r="Z43" s="1167">
        <f t="shared" si="6"/>
        <v>166</v>
      </c>
      <c r="AC43" s="1200"/>
      <c r="AD43" s="1201"/>
      <c r="AE43" s="1151"/>
    </row>
    <row r="44" spans="1:31" s="1175" customFormat="1" ht="20.100000000000001" customHeight="1" outlineLevel="1" thickBot="1" x14ac:dyDescent="0.25">
      <c r="A44" s="1705"/>
      <c r="B44" s="1536" t="s">
        <v>39</v>
      </c>
      <c r="C44" s="1111">
        <v>137</v>
      </c>
      <c r="D44" s="1550" t="s">
        <v>585</v>
      </c>
      <c r="E44" s="1111">
        <v>136</v>
      </c>
      <c r="F44" s="1550" t="s">
        <v>10</v>
      </c>
      <c r="G44" s="1111">
        <v>133</v>
      </c>
      <c r="H44" s="1550" t="s">
        <v>581</v>
      </c>
      <c r="I44" s="1111">
        <v>121</v>
      </c>
      <c r="J44" s="1550" t="s">
        <v>14</v>
      </c>
      <c r="K44" s="1111">
        <v>163</v>
      </c>
      <c r="L44" s="1110"/>
      <c r="M44" s="1112"/>
      <c r="P44" s="1135">
        <v>10</v>
      </c>
      <c r="Q44" s="1321" t="s">
        <v>591</v>
      </c>
      <c r="R44" s="1143" t="s">
        <v>521</v>
      </c>
      <c r="S44" s="1181">
        <f>K30</f>
        <v>55</v>
      </c>
      <c r="T44" s="1181">
        <f>M32</f>
        <v>77</v>
      </c>
      <c r="U44" s="1181">
        <f>C36</f>
        <v>69</v>
      </c>
      <c r="V44" s="1182">
        <v>0</v>
      </c>
      <c r="W44" s="1183">
        <f t="shared" si="7"/>
        <v>201</v>
      </c>
      <c r="X44" s="1181">
        <v>24</v>
      </c>
      <c r="Y44" s="1184">
        <f t="shared" si="8"/>
        <v>225</v>
      </c>
      <c r="Z44" s="1185">
        <f t="shared" si="6"/>
        <v>75</v>
      </c>
      <c r="AC44" s="1200"/>
      <c r="AD44" s="1201"/>
      <c r="AE44" s="1151"/>
    </row>
    <row r="45" spans="1:31" s="1175" customFormat="1" ht="20.100000000000001" customHeight="1" outlineLevel="1" x14ac:dyDescent="0.2">
      <c r="A45" s="1179"/>
      <c r="B45" s="1160"/>
      <c r="C45" s="1160"/>
      <c r="D45" s="1160"/>
      <c r="E45" s="1160"/>
      <c r="F45" s="1160"/>
      <c r="G45" s="1160"/>
      <c r="H45" s="1160"/>
      <c r="I45" s="1160"/>
      <c r="J45" s="1160"/>
      <c r="K45" s="1160"/>
      <c r="L45" s="1160"/>
      <c r="M45" s="1160"/>
      <c r="P45" s="1160"/>
      <c r="Q45" s="1192"/>
      <c r="R45" s="1160"/>
      <c r="S45" s="1160"/>
      <c r="T45" s="1202"/>
      <c r="U45" s="1202"/>
      <c r="V45" s="1202"/>
      <c r="W45" s="1202"/>
      <c r="X45" s="1202"/>
      <c r="Y45" s="1190"/>
      <c r="Z45" s="1190"/>
      <c r="AC45" s="1200"/>
      <c r="AD45" s="1201"/>
      <c r="AE45" s="1151"/>
    </row>
    <row r="46" spans="1:31" s="1175" customFormat="1" ht="20.100000000000001" customHeight="1" outlineLevel="1" x14ac:dyDescent="0.2">
      <c r="A46" s="1409"/>
      <c r="B46" s="1160"/>
      <c r="C46" s="1160"/>
      <c r="D46" s="1160"/>
      <c r="E46" s="1160"/>
      <c r="F46" s="1160"/>
      <c r="G46" s="1160"/>
      <c r="H46" s="1160"/>
      <c r="I46" s="1160"/>
      <c r="J46" s="1160"/>
      <c r="K46" s="1160"/>
      <c r="L46" s="1160"/>
      <c r="M46" s="1160"/>
      <c r="P46" s="1160"/>
      <c r="Q46" s="1192"/>
      <c r="R46" s="1160"/>
      <c r="S46" s="1160"/>
      <c r="T46" s="1202"/>
      <c r="U46" s="1202"/>
      <c r="V46" s="1202"/>
      <c r="W46" s="1202"/>
      <c r="X46" s="1202"/>
      <c r="Y46" s="1190"/>
      <c r="Z46" s="1190"/>
      <c r="AC46" s="1200"/>
      <c r="AD46" s="1201"/>
      <c r="AE46" s="1151"/>
    </row>
    <row r="47" spans="1:31" s="1175" customFormat="1" ht="20.100000000000001" customHeight="1" outlineLevel="1" x14ac:dyDescent="0.2">
      <c r="A47" s="1206" t="s">
        <v>90</v>
      </c>
      <c r="B47" s="1151"/>
      <c r="C47" s="1151"/>
      <c r="D47" s="1151"/>
      <c r="E47" s="1151"/>
      <c r="F47" s="1151"/>
      <c r="G47" s="1151"/>
      <c r="H47" s="1151"/>
      <c r="I47" s="1151"/>
      <c r="J47" s="1151"/>
      <c r="K47" s="1151"/>
      <c r="L47" s="1151"/>
      <c r="M47" s="1151"/>
      <c r="P47" s="1160"/>
      <c r="Q47" s="1192"/>
      <c r="R47" s="1160"/>
      <c r="S47" s="1160"/>
      <c r="T47" s="1202"/>
      <c r="U47" s="1202"/>
      <c r="V47" s="1202"/>
      <c r="W47" s="1202"/>
      <c r="X47" s="1202"/>
      <c r="Y47" s="1190"/>
      <c r="Z47" s="1190"/>
      <c r="AC47" s="1639"/>
      <c r="AD47" s="1199"/>
      <c r="AE47" s="1151"/>
    </row>
    <row r="48" spans="1:31" s="1175" customFormat="1" ht="20.100000000000001" customHeight="1" outlineLevel="1" thickBot="1" x14ac:dyDescent="0.25">
      <c r="A48" s="1151"/>
      <c r="B48" s="1151"/>
      <c r="C48" s="1151"/>
      <c r="D48" s="1151"/>
      <c r="E48" s="1151"/>
      <c r="F48" s="1151"/>
      <c r="G48" s="1151"/>
      <c r="H48" s="1151"/>
      <c r="I48" s="1151"/>
      <c r="J48" s="1151"/>
      <c r="K48" s="1151"/>
      <c r="L48" s="1151"/>
      <c r="M48" s="1151"/>
      <c r="P48" s="1151"/>
      <c r="Q48" s="1152"/>
      <c r="R48" s="1151"/>
      <c r="S48" s="1151"/>
      <c r="T48" s="1150"/>
      <c r="U48" s="1150"/>
      <c r="V48" s="1150"/>
      <c r="W48" s="1150"/>
      <c r="X48" s="1150"/>
      <c r="Y48" s="1150"/>
      <c r="Z48" s="1150"/>
      <c r="AC48" s="1639"/>
      <c r="AD48" s="1199"/>
      <c r="AE48" s="1151"/>
    </row>
    <row r="49" spans="1:31" s="1175" customFormat="1" ht="20.100000000000001" customHeight="1" outlineLevel="1" thickBot="1" x14ac:dyDescent="0.25">
      <c r="A49" s="1706" t="s">
        <v>538</v>
      </c>
      <c r="B49" s="1707"/>
      <c r="C49" s="1707"/>
      <c r="D49" s="1707"/>
      <c r="E49" s="1707"/>
      <c r="F49" s="1707"/>
      <c r="G49" s="1707"/>
      <c r="H49" s="1707"/>
      <c r="I49" s="1707"/>
      <c r="J49" s="1707"/>
      <c r="K49" s="1707"/>
      <c r="L49" s="1707"/>
      <c r="M49" s="1708"/>
      <c r="P49" s="1718" t="s">
        <v>529</v>
      </c>
      <c r="Q49" s="1719"/>
      <c r="R49" s="1719"/>
      <c r="S49" s="1719"/>
      <c r="T49" s="1719"/>
      <c r="U49" s="1719"/>
      <c r="V49" s="1719"/>
      <c r="W49" s="1719"/>
      <c r="X49" s="1719"/>
      <c r="Y49" s="1719"/>
      <c r="Z49" s="1720"/>
      <c r="AB49" s="1721" t="s">
        <v>5</v>
      </c>
      <c r="AC49" s="1714" t="s">
        <v>472</v>
      </c>
      <c r="AD49" s="1712" t="s">
        <v>513</v>
      </c>
      <c r="AE49" s="1151"/>
    </row>
    <row r="50" spans="1:31" s="1175" customFormat="1" ht="20.100000000000001" customHeight="1" outlineLevel="1" thickBot="1" x14ac:dyDescent="0.25">
      <c r="A50" s="1702" t="s">
        <v>514</v>
      </c>
      <c r="B50" s="1128" t="s">
        <v>121</v>
      </c>
      <c r="C50" s="1128" t="s">
        <v>539</v>
      </c>
      <c r="D50" s="1128" t="s">
        <v>122</v>
      </c>
      <c r="E50" s="1128" t="s">
        <v>539</v>
      </c>
      <c r="F50" s="1128" t="s">
        <v>123</v>
      </c>
      <c r="G50" s="1128" t="s">
        <v>539</v>
      </c>
      <c r="H50" s="1128" t="s">
        <v>124</v>
      </c>
      <c r="I50" s="1128" t="s">
        <v>539</v>
      </c>
      <c r="J50" s="1128" t="s">
        <v>515</v>
      </c>
      <c r="K50" s="1128" t="s">
        <v>539</v>
      </c>
      <c r="L50" s="1128" t="s">
        <v>516</v>
      </c>
      <c r="M50" s="1131" t="s">
        <v>539</v>
      </c>
      <c r="P50" s="1114" t="s">
        <v>511</v>
      </c>
      <c r="Q50" s="1115" t="s">
        <v>472</v>
      </c>
      <c r="R50" s="1116" t="s">
        <v>132</v>
      </c>
      <c r="S50" s="1117" t="s">
        <v>1</v>
      </c>
      <c r="T50" s="1117" t="s">
        <v>2</v>
      </c>
      <c r="U50" s="1117" t="s">
        <v>3</v>
      </c>
      <c r="V50" s="1118" t="s">
        <v>94</v>
      </c>
      <c r="W50" s="1119" t="s">
        <v>517</v>
      </c>
      <c r="X50" s="1117" t="s">
        <v>536</v>
      </c>
      <c r="Y50" s="1117" t="s">
        <v>537</v>
      </c>
      <c r="Z50" s="1120" t="s">
        <v>0</v>
      </c>
      <c r="AB50" s="1757"/>
      <c r="AC50" s="1739"/>
      <c r="AD50" s="1758"/>
      <c r="AE50" s="1151"/>
    </row>
    <row r="51" spans="1:31" s="1175" customFormat="1" ht="20.100000000000001" customHeight="1" outlineLevel="1" x14ac:dyDescent="0.2">
      <c r="A51" s="1703"/>
      <c r="B51" s="1436" t="s">
        <v>41</v>
      </c>
      <c r="C51" s="1208">
        <v>152</v>
      </c>
      <c r="D51" s="1436" t="s">
        <v>34</v>
      </c>
      <c r="E51" s="1208">
        <v>166</v>
      </c>
      <c r="F51" s="1436" t="s">
        <v>47</v>
      </c>
      <c r="G51" s="1208">
        <v>187</v>
      </c>
      <c r="H51" s="1451" t="s">
        <v>14</v>
      </c>
      <c r="I51" s="1208">
        <v>118</v>
      </c>
      <c r="J51" s="1451" t="s">
        <v>50</v>
      </c>
      <c r="K51" s="1208">
        <v>159</v>
      </c>
      <c r="L51" s="1451" t="s">
        <v>580</v>
      </c>
      <c r="M51" s="1209">
        <v>160</v>
      </c>
      <c r="N51" s="1160"/>
      <c r="O51" s="1160"/>
      <c r="P51" s="1140">
        <v>1</v>
      </c>
      <c r="Q51" s="1304" t="s">
        <v>41</v>
      </c>
      <c r="R51" s="1144" t="s">
        <v>70</v>
      </c>
      <c r="S51" s="1165">
        <f>C51</f>
        <v>152</v>
      </c>
      <c r="T51" s="1165">
        <f>E58</f>
        <v>185</v>
      </c>
      <c r="U51" s="1165">
        <f>G62</f>
        <v>178</v>
      </c>
      <c r="V51" s="1210">
        <v>0</v>
      </c>
      <c r="W51" s="1540">
        <f>SUM(S51:V51)-MIN(S51:V51)</f>
        <v>515</v>
      </c>
      <c r="X51" s="1165">
        <v>0</v>
      </c>
      <c r="Y51" s="1166">
        <f>SUM(W51:X51)</f>
        <v>515</v>
      </c>
      <c r="Z51" s="1541">
        <f>Y51/3</f>
        <v>171.66666666666666</v>
      </c>
      <c r="AB51" s="1568">
        <v>1</v>
      </c>
      <c r="AC51" s="1544" t="s">
        <v>34</v>
      </c>
      <c r="AD51" s="1637">
        <v>544</v>
      </c>
      <c r="AE51" s="1151"/>
    </row>
    <row r="52" spans="1:31" s="1175" customFormat="1" ht="20.100000000000001" customHeight="1" outlineLevel="1" x14ac:dyDescent="0.2">
      <c r="A52" s="1703"/>
      <c r="B52" s="1451" t="s">
        <v>585</v>
      </c>
      <c r="C52" s="1208">
        <v>132</v>
      </c>
      <c r="D52" s="1436" t="s">
        <v>12</v>
      </c>
      <c r="E52" s="1208">
        <v>188</v>
      </c>
      <c r="F52" s="1451" t="s">
        <v>44</v>
      </c>
      <c r="G52" s="1208">
        <v>174</v>
      </c>
      <c r="H52" s="1451" t="s">
        <v>69</v>
      </c>
      <c r="I52" s="1208">
        <v>127</v>
      </c>
      <c r="J52" s="1436" t="s">
        <v>11</v>
      </c>
      <c r="K52" s="1208">
        <v>149</v>
      </c>
      <c r="L52" s="1436" t="s">
        <v>134</v>
      </c>
      <c r="M52" s="1209">
        <v>155</v>
      </c>
      <c r="N52" s="1160"/>
      <c r="O52" s="1160"/>
      <c r="P52" s="1134">
        <v>2</v>
      </c>
      <c r="Q52" s="1309" t="s">
        <v>585</v>
      </c>
      <c r="R52" s="1137" t="s">
        <v>75</v>
      </c>
      <c r="S52" s="1168">
        <f>C52</f>
        <v>132</v>
      </c>
      <c r="T52" s="1168">
        <f>E56</f>
        <v>126</v>
      </c>
      <c r="U52" s="1168">
        <f>G63</f>
        <v>142</v>
      </c>
      <c r="V52" s="1169">
        <v>144</v>
      </c>
      <c r="W52" s="1164">
        <f t="shared" ref="W52:W68" si="9">SUM(S52:V52)-MIN(S52:V52)</f>
        <v>418</v>
      </c>
      <c r="X52" s="1168">
        <v>24</v>
      </c>
      <c r="Y52" s="1214">
        <f t="shared" ref="Y52:Y68" si="10">SUM(W52:X52)</f>
        <v>442</v>
      </c>
      <c r="Z52" s="1211">
        <f t="shared" ref="Z52:Z68" si="11">Y52/3</f>
        <v>147.33333333333334</v>
      </c>
      <c r="AB52" s="1569">
        <v>2</v>
      </c>
      <c r="AC52" s="1466" t="s">
        <v>50</v>
      </c>
      <c r="AD52" s="1638">
        <v>533</v>
      </c>
      <c r="AE52" s="1151"/>
    </row>
    <row r="53" spans="1:31" s="1175" customFormat="1" ht="20.100000000000001" customHeight="1" outlineLevel="1" x14ac:dyDescent="0.2">
      <c r="A53" s="1704"/>
      <c r="B53" s="1436" t="s">
        <v>67</v>
      </c>
      <c r="C53" s="1208">
        <v>147</v>
      </c>
      <c r="D53" s="1436" t="s">
        <v>566</v>
      </c>
      <c r="E53" s="1208">
        <v>130</v>
      </c>
      <c r="F53" s="1436" t="s">
        <v>39</v>
      </c>
      <c r="G53" s="1208">
        <v>149</v>
      </c>
      <c r="H53" s="1436" t="s">
        <v>68</v>
      </c>
      <c r="I53" s="1208">
        <v>135</v>
      </c>
      <c r="J53" s="1436" t="s">
        <v>194</v>
      </c>
      <c r="K53" s="1208">
        <v>171</v>
      </c>
      <c r="L53" s="1451" t="s">
        <v>136</v>
      </c>
      <c r="M53" s="1209">
        <v>142</v>
      </c>
      <c r="N53" s="1160"/>
      <c r="O53" s="1160"/>
      <c r="P53" s="1134">
        <v>3</v>
      </c>
      <c r="Q53" s="1315" t="s">
        <v>67</v>
      </c>
      <c r="R53" s="1137" t="s">
        <v>79</v>
      </c>
      <c r="S53" s="1168">
        <f>C53</f>
        <v>147</v>
      </c>
      <c r="T53" s="1168">
        <f>E57</f>
        <v>138</v>
      </c>
      <c r="U53" s="1168">
        <f>G61</f>
        <v>168</v>
      </c>
      <c r="V53" s="1169">
        <v>155</v>
      </c>
      <c r="W53" s="1164">
        <f t="shared" si="9"/>
        <v>470</v>
      </c>
      <c r="X53" s="1168">
        <v>0</v>
      </c>
      <c r="Y53" s="1214">
        <f t="shared" si="10"/>
        <v>470</v>
      </c>
      <c r="Z53" s="1211">
        <f t="shared" si="11"/>
        <v>156.66666666666666</v>
      </c>
      <c r="AB53" s="1569">
        <v>3</v>
      </c>
      <c r="AC53" s="1466" t="s">
        <v>580</v>
      </c>
      <c r="AD53" s="1638">
        <v>524</v>
      </c>
      <c r="AE53" s="1151"/>
    </row>
    <row r="54" spans="1:31" s="1175" customFormat="1" ht="20.100000000000001" customHeight="1" outlineLevel="1" x14ac:dyDescent="0.2">
      <c r="A54" s="1215"/>
      <c r="B54" s="1409"/>
      <c r="C54" s="1409"/>
      <c r="D54" s="1409"/>
      <c r="E54" s="1409"/>
      <c r="F54" s="1409"/>
      <c r="G54" s="1409"/>
      <c r="H54" s="1409"/>
      <c r="I54" s="1409"/>
      <c r="J54" s="1409"/>
      <c r="K54" s="1409"/>
      <c r="L54" s="1409"/>
      <c r="M54" s="1216"/>
      <c r="N54" s="1160"/>
      <c r="O54" s="1160"/>
      <c r="P54" s="1134">
        <v>4</v>
      </c>
      <c r="Q54" s="1315" t="s">
        <v>34</v>
      </c>
      <c r="R54" s="1137" t="s">
        <v>72</v>
      </c>
      <c r="S54" s="1168">
        <f>E51</f>
        <v>166</v>
      </c>
      <c r="T54" s="1168">
        <f>G58</f>
        <v>209</v>
      </c>
      <c r="U54" s="1168">
        <f>I62</f>
        <v>169</v>
      </c>
      <c r="V54" s="1169">
        <v>0</v>
      </c>
      <c r="W54" s="1164">
        <f t="shared" si="9"/>
        <v>544</v>
      </c>
      <c r="X54" s="1168">
        <v>0</v>
      </c>
      <c r="Y54" s="1214">
        <f t="shared" si="10"/>
        <v>544</v>
      </c>
      <c r="Z54" s="1211">
        <f t="shared" si="11"/>
        <v>181.33333333333334</v>
      </c>
      <c r="AB54" s="1569">
        <v>4</v>
      </c>
      <c r="AC54" s="1454" t="s">
        <v>41</v>
      </c>
      <c r="AD54" s="1638">
        <v>515</v>
      </c>
      <c r="AE54" s="1151"/>
    </row>
    <row r="55" spans="1:31" s="1175" customFormat="1" ht="20.100000000000001" customHeight="1" outlineLevel="1" x14ac:dyDescent="0.2">
      <c r="A55" s="1702" t="s">
        <v>518</v>
      </c>
      <c r="B55" s="1128" t="s">
        <v>121</v>
      </c>
      <c r="C55" s="1128" t="s">
        <v>539</v>
      </c>
      <c r="D55" s="1128" t="s">
        <v>122</v>
      </c>
      <c r="E55" s="1128" t="s">
        <v>539</v>
      </c>
      <c r="F55" s="1128" t="s">
        <v>123</v>
      </c>
      <c r="G55" s="1128" t="s">
        <v>539</v>
      </c>
      <c r="H55" s="1128" t="s">
        <v>124</v>
      </c>
      <c r="I55" s="1128" t="s">
        <v>539</v>
      </c>
      <c r="J55" s="1128" t="s">
        <v>515</v>
      </c>
      <c r="K55" s="1128" t="s">
        <v>539</v>
      </c>
      <c r="L55" s="1128" t="s">
        <v>516</v>
      </c>
      <c r="M55" s="1131" t="s">
        <v>539</v>
      </c>
      <c r="N55" s="1160"/>
      <c r="O55" s="1160"/>
      <c r="P55" s="1134">
        <v>5</v>
      </c>
      <c r="Q55" s="1315" t="s">
        <v>12</v>
      </c>
      <c r="R55" s="1137" t="s">
        <v>76</v>
      </c>
      <c r="S55" s="1168">
        <f>E52</f>
        <v>188</v>
      </c>
      <c r="T55" s="1168">
        <f>G56</f>
        <v>122</v>
      </c>
      <c r="U55" s="1168">
        <f>I63</f>
        <v>137</v>
      </c>
      <c r="V55" s="1169">
        <v>169</v>
      </c>
      <c r="W55" s="1164">
        <f t="shared" si="9"/>
        <v>494</v>
      </c>
      <c r="X55" s="1168">
        <v>0</v>
      </c>
      <c r="Y55" s="1214">
        <f t="shared" si="10"/>
        <v>494</v>
      </c>
      <c r="Z55" s="1211">
        <f t="shared" si="11"/>
        <v>164.66666666666666</v>
      </c>
      <c r="AB55" s="1569">
        <v>5</v>
      </c>
      <c r="AC55" s="1454" t="s">
        <v>68</v>
      </c>
      <c r="AD55" s="1638">
        <v>514</v>
      </c>
      <c r="AE55" s="1151"/>
    </row>
    <row r="56" spans="1:31" s="1175" customFormat="1" ht="20.100000000000001" customHeight="1" outlineLevel="1" x14ac:dyDescent="0.2">
      <c r="A56" s="1703"/>
      <c r="B56" s="1436" t="s">
        <v>134</v>
      </c>
      <c r="C56" s="1108">
        <v>146</v>
      </c>
      <c r="D56" s="1451" t="s">
        <v>585</v>
      </c>
      <c r="E56" s="1108">
        <v>126</v>
      </c>
      <c r="F56" s="1436" t="s">
        <v>12</v>
      </c>
      <c r="G56" s="1108">
        <v>122</v>
      </c>
      <c r="H56" s="1451" t="s">
        <v>44</v>
      </c>
      <c r="I56" s="1108">
        <v>139</v>
      </c>
      <c r="J56" s="1451" t="s">
        <v>69</v>
      </c>
      <c r="K56" s="1108">
        <v>152</v>
      </c>
      <c r="L56" s="1436" t="s">
        <v>11</v>
      </c>
      <c r="M56" s="1109">
        <v>107</v>
      </c>
      <c r="N56" s="1160"/>
      <c r="O56" s="1160"/>
      <c r="P56" s="1134">
        <v>6</v>
      </c>
      <c r="Q56" s="1315" t="s">
        <v>566</v>
      </c>
      <c r="R56" s="1137" t="s">
        <v>80</v>
      </c>
      <c r="S56" s="1168">
        <f>E53</f>
        <v>130</v>
      </c>
      <c r="T56" s="1168">
        <f>G57</f>
        <v>174</v>
      </c>
      <c r="U56" s="1168">
        <f>I61</f>
        <v>143</v>
      </c>
      <c r="V56" s="1169">
        <v>154</v>
      </c>
      <c r="W56" s="1164">
        <f t="shared" si="9"/>
        <v>471</v>
      </c>
      <c r="X56" s="1168">
        <v>0</v>
      </c>
      <c r="Y56" s="1214">
        <f t="shared" si="10"/>
        <v>471</v>
      </c>
      <c r="Z56" s="1211">
        <f t="shared" si="11"/>
        <v>157</v>
      </c>
      <c r="AB56" s="1569">
        <v>6</v>
      </c>
      <c r="AC56" s="1454" t="s">
        <v>11</v>
      </c>
      <c r="AD56" s="1638">
        <v>498</v>
      </c>
      <c r="AE56" s="1151"/>
    </row>
    <row r="57" spans="1:31" s="1160" customFormat="1" ht="20.100000000000001" customHeight="1" x14ac:dyDescent="0.2">
      <c r="A57" s="1703"/>
      <c r="B57" s="1451" t="s">
        <v>136</v>
      </c>
      <c r="C57" s="1108">
        <v>145</v>
      </c>
      <c r="D57" s="1436" t="s">
        <v>67</v>
      </c>
      <c r="E57" s="1108">
        <v>138</v>
      </c>
      <c r="F57" s="1436" t="s">
        <v>566</v>
      </c>
      <c r="G57" s="1108">
        <v>174</v>
      </c>
      <c r="H57" s="1436" t="s">
        <v>39</v>
      </c>
      <c r="I57" s="1108">
        <v>166</v>
      </c>
      <c r="J57" s="1436" t="s">
        <v>68</v>
      </c>
      <c r="K57" s="1108">
        <v>149</v>
      </c>
      <c r="L57" s="1436" t="s">
        <v>194</v>
      </c>
      <c r="M57" s="1109">
        <v>154</v>
      </c>
      <c r="P57" s="1134">
        <v>7</v>
      </c>
      <c r="Q57" s="1531" t="s">
        <v>47</v>
      </c>
      <c r="R57" s="1137" t="s">
        <v>73</v>
      </c>
      <c r="S57" s="1168">
        <f>G51</f>
        <v>187</v>
      </c>
      <c r="T57" s="1168">
        <f>I58</f>
        <v>145</v>
      </c>
      <c r="U57" s="1168">
        <f>K62</f>
        <v>158</v>
      </c>
      <c r="V57" s="1169">
        <v>0</v>
      </c>
      <c r="W57" s="1164">
        <f t="shared" si="9"/>
        <v>490</v>
      </c>
      <c r="X57" s="1168">
        <v>0</v>
      </c>
      <c r="Y57" s="1214">
        <f t="shared" si="10"/>
        <v>490</v>
      </c>
      <c r="Z57" s="1211">
        <f t="shared" si="11"/>
        <v>163.33333333333334</v>
      </c>
      <c r="AB57" s="1569">
        <v>7</v>
      </c>
      <c r="AC57" s="1466" t="s">
        <v>44</v>
      </c>
      <c r="AD57" s="1638">
        <v>495</v>
      </c>
      <c r="AE57" s="1151"/>
    </row>
    <row r="58" spans="1:31" s="1151" customFormat="1" ht="20.100000000000001" customHeight="1" x14ac:dyDescent="0.2">
      <c r="A58" s="1704"/>
      <c r="B58" s="1451" t="s">
        <v>580</v>
      </c>
      <c r="C58" s="1108">
        <v>187</v>
      </c>
      <c r="D58" s="1436" t="s">
        <v>41</v>
      </c>
      <c r="E58" s="1108">
        <v>185</v>
      </c>
      <c r="F58" s="1436" t="s">
        <v>34</v>
      </c>
      <c r="G58" s="1108">
        <v>209</v>
      </c>
      <c r="H58" s="1436" t="s">
        <v>47</v>
      </c>
      <c r="I58" s="1108">
        <v>145</v>
      </c>
      <c r="J58" s="1451" t="s">
        <v>14</v>
      </c>
      <c r="K58" s="1108">
        <v>145</v>
      </c>
      <c r="L58" s="1451" t="s">
        <v>50</v>
      </c>
      <c r="M58" s="1109">
        <v>201</v>
      </c>
      <c r="P58" s="1134">
        <v>8</v>
      </c>
      <c r="Q58" s="1326" t="s">
        <v>44</v>
      </c>
      <c r="R58" s="1137" t="s">
        <v>77</v>
      </c>
      <c r="S58" s="1168">
        <f>G52</f>
        <v>174</v>
      </c>
      <c r="T58" s="1168">
        <f>I56</f>
        <v>139</v>
      </c>
      <c r="U58" s="1168">
        <f>K63</f>
        <v>158</v>
      </c>
      <c r="V58" s="1169">
        <v>127</v>
      </c>
      <c r="W58" s="1164">
        <f t="shared" si="9"/>
        <v>471</v>
      </c>
      <c r="X58" s="1168">
        <v>24</v>
      </c>
      <c r="Y58" s="1214">
        <f t="shared" si="10"/>
        <v>495</v>
      </c>
      <c r="Z58" s="1211">
        <f t="shared" si="11"/>
        <v>165</v>
      </c>
      <c r="AB58" s="1569">
        <v>8</v>
      </c>
      <c r="AC58" s="1454" t="s">
        <v>12</v>
      </c>
      <c r="AD58" s="1638">
        <v>494</v>
      </c>
    </row>
    <row r="59" spans="1:31" s="1151" customFormat="1" ht="20.100000000000001" customHeight="1" x14ac:dyDescent="0.2">
      <c r="A59" s="1217"/>
      <c r="B59" s="1565"/>
      <c r="C59" s="1565"/>
      <c r="D59" s="1565"/>
      <c r="E59" s="1565"/>
      <c r="F59" s="1565"/>
      <c r="G59" s="1565"/>
      <c r="H59" s="1565"/>
      <c r="I59" s="1565"/>
      <c r="J59" s="1565"/>
      <c r="K59" s="1565"/>
      <c r="L59" s="1565"/>
      <c r="M59" s="1218"/>
      <c r="P59" s="1134">
        <v>9</v>
      </c>
      <c r="Q59" s="1315" t="s">
        <v>39</v>
      </c>
      <c r="R59" s="1137" t="s">
        <v>71</v>
      </c>
      <c r="S59" s="1168">
        <f>G53</f>
        <v>149</v>
      </c>
      <c r="T59" s="1168">
        <f>I57</f>
        <v>166</v>
      </c>
      <c r="U59" s="1168">
        <f>K61</f>
        <v>159</v>
      </c>
      <c r="V59" s="1169">
        <v>168</v>
      </c>
      <c r="W59" s="1164">
        <f t="shared" si="9"/>
        <v>493</v>
      </c>
      <c r="X59" s="1168">
        <v>0</v>
      </c>
      <c r="Y59" s="1214">
        <f t="shared" si="10"/>
        <v>493</v>
      </c>
      <c r="Z59" s="1211">
        <f t="shared" si="11"/>
        <v>164.33333333333334</v>
      </c>
      <c r="AA59" s="1153"/>
      <c r="AB59" s="1569">
        <v>9</v>
      </c>
      <c r="AC59" s="1454" t="s">
        <v>39</v>
      </c>
      <c r="AD59" s="1638">
        <v>493</v>
      </c>
    </row>
    <row r="60" spans="1:31" s="1207" customFormat="1" ht="20.100000000000001" customHeight="1" outlineLevel="1" x14ac:dyDescent="0.2">
      <c r="A60" s="1702" t="s">
        <v>519</v>
      </c>
      <c r="B60" s="1128" t="s">
        <v>121</v>
      </c>
      <c r="C60" s="1128" t="s">
        <v>539</v>
      </c>
      <c r="D60" s="1128" t="s">
        <v>122</v>
      </c>
      <c r="E60" s="1128" t="s">
        <v>539</v>
      </c>
      <c r="F60" s="1128" t="s">
        <v>123</v>
      </c>
      <c r="G60" s="1128" t="s">
        <v>539</v>
      </c>
      <c r="H60" s="1128" t="s">
        <v>124</v>
      </c>
      <c r="I60" s="1128" t="s">
        <v>539</v>
      </c>
      <c r="J60" s="1128" t="s">
        <v>515</v>
      </c>
      <c r="K60" s="1128" t="s">
        <v>539</v>
      </c>
      <c r="L60" s="1128" t="s">
        <v>516</v>
      </c>
      <c r="M60" s="1131" t="s">
        <v>539</v>
      </c>
      <c r="N60" s="1157"/>
      <c r="O60" s="1158"/>
      <c r="P60" s="1134">
        <v>10</v>
      </c>
      <c r="Q60" s="1326" t="s">
        <v>14</v>
      </c>
      <c r="R60" s="1137" t="s">
        <v>74</v>
      </c>
      <c r="S60" s="1168">
        <f>I51</f>
        <v>118</v>
      </c>
      <c r="T60" s="1168">
        <f>K58</f>
        <v>145</v>
      </c>
      <c r="U60" s="1168">
        <f>M62</f>
        <v>136</v>
      </c>
      <c r="V60" s="1169">
        <v>134</v>
      </c>
      <c r="W60" s="1164">
        <f t="shared" si="9"/>
        <v>415</v>
      </c>
      <c r="X60" s="1168">
        <v>24</v>
      </c>
      <c r="Y60" s="1214">
        <f t="shared" si="10"/>
        <v>439</v>
      </c>
      <c r="Z60" s="1211">
        <f t="shared" si="11"/>
        <v>146.33333333333334</v>
      </c>
      <c r="AA60" s="1158"/>
      <c r="AB60" s="1569">
        <v>10</v>
      </c>
      <c r="AC60" s="1454" t="s">
        <v>47</v>
      </c>
      <c r="AD60" s="1638">
        <v>490</v>
      </c>
    </row>
    <row r="61" spans="1:31" s="1160" customFormat="1" ht="20.100000000000001" customHeight="1" outlineLevel="1" x14ac:dyDescent="0.2">
      <c r="A61" s="1703"/>
      <c r="B61" s="1436" t="s">
        <v>194</v>
      </c>
      <c r="C61" s="1108">
        <v>148</v>
      </c>
      <c r="D61" s="1451" t="s">
        <v>136</v>
      </c>
      <c r="E61" s="1108">
        <v>148</v>
      </c>
      <c r="F61" s="1436" t="s">
        <v>67</v>
      </c>
      <c r="G61" s="1108">
        <v>168</v>
      </c>
      <c r="H61" s="1436" t="s">
        <v>566</v>
      </c>
      <c r="I61" s="1108">
        <v>143</v>
      </c>
      <c r="J61" s="1436" t="s">
        <v>39</v>
      </c>
      <c r="K61" s="1108">
        <v>159</v>
      </c>
      <c r="L61" s="1436" t="s">
        <v>68</v>
      </c>
      <c r="M61" s="1109">
        <v>160</v>
      </c>
      <c r="N61" s="1159"/>
      <c r="P61" s="1134">
        <v>11</v>
      </c>
      <c r="Q61" s="1326" t="s">
        <v>69</v>
      </c>
      <c r="R61" s="1137" t="s">
        <v>78</v>
      </c>
      <c r="S61" s="1168">
        <f>I52</f>
        <v>127</v>
      </c>
      <c r="T61" s="1168">
        <f>K56</f>
        <v>152</v>
      </c>
      <c r="U61" s="1168">
        <f>M63</f>
        <v>99</v>
      </c>
      <c r="V61" s="1169">
        <v>147</v>
      </c>
      <c r="W61" s="1164">
        <f t="shared" si="9"/>
        <v>426</v>
      </c>
      <c r="X61" s="1168">
        <v>24</v>
      </c>
      <c r="Y61" s="1214">
        <f t="shared" si="10"/>
        <v>450</v>
      </c>
      <c r="Z61" s="1211">
        <f t="shared" si="11"/>
        <v>150</v>
      </c>
      <c r="AB61" s="1569">
        <v>11</v>
      </c>
      <c r="AC61" s="1454" t="s">
        <v>194</v>
      </c>
      <c r="AD61" s="1638">
        <v>473</v>
      </c>
      <c r="AE61" s="1151"/>
    </row>
    <row r="62" spans="1:31" s="1160" customFormat="1" ht="20.100000000000001" customHeight="1" outlineLevel="1" x14ac:dyDescent="0.2">
      <c r="A62" s="1703"/>
      <c r="B62" s="1451" t="s">
        <v>50</v>
      </c>
      <c r="C62" s="1108">
        <v>149</v>
      </c>
      <c r="D62" s="1451" t="s">
        <v>580</v>
      </c>
      <c r="E62" s="1108">
        <v>153</v>
      </c>
      <c r="F62" s="1436" t="s">
        <v>41</v>
      </c>
      <c r="G62" s="1108">
        <v>178</v>
      </c>
      <c r="H62" s="1436" t="s">
        <v>34</v>
      </c>
      <c r="I62" s="1108">
        <v>169</v>
      </c>
      <c r="J62" s="1436" t="s">
        <v>47</v>
      </c>
      <c r="K62" s="1108">
        <v>158</v>
      </c>
      <c r="L62" s="1451" t="s">
        <v>14</v>
      </c>
      <c r="M62" s="1109">
        <v>136</v>
      </c>
      <c r="N62" s="1161"/>
      <c r="P62" s="1134">
        <v>12</v>
      </c>
      <c r="Q62" s="1315" t="s">
        <v>68</v>
      </c>
      <c r="R62" s="1137" t="s">
        <v>81</v>
      </c>
      <c r="S62" s="1168">
        <f>I53</f>
        <v>135</v>
      </c>
      <c r="T62" s="1168">
        <f>K57</f>
        <v>149</v>
      </c>
      <c r="U62" s="1168">
        <f>M61</f>
        <v>160</v>
      </c>
      <c r="V62" s="1169">
        <v>205</v>
      </c>
      <c r="W62" s="1164">
        <f t="shared" si="9"/>
        <v>514</v>
      </c>
      <c r="X62" s="1168">
        <v>0</v>
      </c>
      <c r="Y62" s="1214">
        <f t="shared" si="10"/>
        <v>514</v>
      </c>
      <c r="Z62" s="1211">
        <f t="shared" si="11"/>
        <v>171.33333333333334</v>
      </c>
      <c r="AB62" s="1569">
        <v>12</v>
      </c>
      <c r="AC62" s="1454" t="s">
        <v>566</v>
      </c>
      <c r="AD62" s="1638">
        <v>471</v>
      </c>
      <c r="AE62" s="1151"/>
    </row>
    <row r="63" spans="1:31" s="1160" customFormat="1" ht="20.100000000000001" customHeight="1" outlineLevel="1" thickBot="1" x14ac:dyDescent="0.25">
      <c r="A63" s="1705"/>
      <c r="B63" s="1536" t="s">
        <v>11</v>
      </c>
      <c r="C63" s="1111">
        <v>194</v>
      </c>
      <c r="D63" s="1536" t="s">
        <v>134</v>
      </c>
      <c r="E63" s="1111">
        <v>153</v>
      </c>
      <c r="F63" s="1550" t="s">
        <v>585</v>
      </c>
      <c r="G63" s="1111">
        <v>142</v>
      </c>
      <c r="H63" s="1536" t="s">
        <v>12</v>
      </c>
      <c r="I63" s="1111">
        <v>137</v>
      </c>
      <c r="J63" s="1550" t="s">
        <v>44</v>
      </c>
      <c r="K63" s="1111">
        <v>158</v>
      </c>
      <c r="L63" s="1550" t="s">
        <v>69</v>
      </c>
      <c r="M63" s="1112">
        <v>99</v>
      </c>
      <c r="N63" s="1161"/>
      <c r="P63" s="1134">
        <v>13</v>
      </c>
      <c r="Q63" s="1326" t="s">
        <v>50</v>
      </c>
      <c r="R63" s="1137" t="s">
        <v>520</v>
      </c>
      <c r="S63" s="1168">
        <f>K51</f>
        <v>159</v>
      </c>
      <c r="T63" s="1168">
        <f>M58</f>
        <v>201</v>
      </c>
      <c r="U63" s="1168">
        <f>C62</f>
        <v>149</v>
      </c>
      <c r="V63" s="1169">
        <v>0</v>
      </c>
      <c r="W63" s="1164">
        <f t="shared" si="9"/>
        <v>509</v>
      </c>
      <c r="X63" s="1168">
        <v>24</v>
      </c>
      <c r="Y63" s="1214">
        <f t="shared" si="10"/>
        <v>533</v>
      </c>
      <c r="Z63" s="1211">
        <f t="shared" si="11"/>
        <v>177.66666666666666</v>
      </c>
      <c r="AB63" s="1212">
        <v>13</v>
      </c>
      <c r="AC63" s="1174" t="s">
        <v>67</v>
      </c>
      <c r="AD63" s="1130">
        <v>470</v>
      </c>
      <c r="AE63" s="1151"/>
    </row>
    <row r="64" spans="1:31" s="1160" customFormat="1" ht="20.100000000000001" customHeight="1" outlineLevel="1" thickBot="1" x14ac:dyDescent="0.25">
      <c r="N64" s="1161"/>
      <c r="P64" s="1134">
        <v>14</v>
      </c>
      <c r="Q64" s="1345" t="s">
        <v>11</v>
      </c>
      <c r="R64" s="1137" t="s">
        <v>521</v>
      </c>
      <c r="S64" s="1168">
        <f>K52</f>
        <v>149</v>
      </c>
      <c r="T64" s="1168">
        <f>M56</f>
        <v>107</v>
      </c>
      <c r="U64" s="1168">
        <f>C63</f>
        <v>194</v>
      </c>
      <c r="V64" s="1169">
        <v>155</v>
      </c>
      <c r="W64" s="1164">
        <f t="shared" si="9"/>
        <v>498</v>
      </c>
      <c r="X64" s="1168">
        <v>0</v>
      </c>
      <c r="Y64" s="1214">
        <f t="shared" si="10"/>
        <v>498</v>
      </c>
      <c r="Z64" s="1211">
        <f t="shared" si="11"/>
        <v>166</v>
      </c>
      <c r="AB64" s="1212">
        <v>14</v>
      </c>
      <c r="AC64" s="1173" t="s">
        <v>136</v>
      </c>
      <c r="AD64" s="1130">
        <v>459</v>
      </c>
      <c r="AE64" s="1151"/>
    </row>
    <row r="65" spans="1:64" s="1160" customFormat="1" ht="20.100000000000001" customHeight="1" outlineLevel="1" x14ac:dyDescent="0.2">
      <c r="A65" s="1706" t="s">
        <v>530</v>
      </c>
      <c r="B65" s="1707"/>
      <c r="C65" s="1707"/>
      <c r="D65" s="1707"/>
      <c r="E65" s="1707"/>
      <c r="F65" s="1707"/>
      <c r="G65" s="1707"/>
      <c r="H65" s="1707"/>
      <c r="I65" s="1707"/>
      <c r="J65" s="1707"/>
      <c r="K65" s="1707"/>
      <c r="L65" s="1707"/>
      <c r="M65" s="1708"/>
      <c r="P65" s="1134">
        <v>15</v>
      </c>
      <c r="Q65" s="1315" t="s">
        <v>194</v>
      </c>
      <c r="R65" s="1137" t="s">
        <v>522</v>
      </c>
      <c r="S65" s="1168">
        <f>K53</f>
        <v>171</v>
      </c>
      <c r="T65" s="1168">
        <f>M57</f>
        <v>154</v>
      </c>
      <c r="U65" s="1168">
        <f>C61</f>
        <v>148</v>
      </c>
      <c r="V65" s="1169">
        <v>143</v>
      </c>
      <c r="W65" s="1164">
        <f t="shared" si="9"/>
        <v>473</v>
      </c>
      <c r="X65" s="1168">
        <v>0</v>
      </c>
      <c r="Y65" s="1214">
        <f t="shared" si="10"/>
        <v>473</v>
      </c>
      <c r="Z65" s="1211">
        <f t="shared" si="11"/>
        <v>157.66666666666666</v>
      </c>
      <c r="AB65" s="1212">
        <v>15</v>
      </c>
      <c r="AC65" s="1174" t="s">
        <v>134</v>
      </c>
      <c r="AD65" s="1130">
        <v>454</v>
      </c>
      <c r="AE65" s="1151"/>
    </row>
    <row r="66" spans="1:64" s="1160" customFormat="1" ht="20.100000000000001" customHeight="1" outlineLevel="1" x14ac:dyDescent="0.2">
      <c r="A66" s="1702"/>
      <c r="B66" s="1128" t="s">
        <v>121</v>
      </c>
      <c r="C66" s="1128" t="s">
        <v>539</v>
      </c>
      <c r="D66" s="1128" t="s">
        <v>122</v>
      </c>
      <c r="E66" s="1128" t="s">
        <v>539</v>
      </c>
      <c r="F66" s="1128" t="s">
        <v>123</v>
      </c>
      <c r="G66" s="1128" t="s">
        <v>539</v>
      </c>
      <c r="H66" s="1128" t="s">
        <v>124</v>
      </c>
      <c r="I66" s="1128" t="s">
        <v>539</v>
      </c>
      <c r="J66" s="1128" t="s">
        <v>515</v>
      </c>
      <c r="K66" s="1128" t="s">
        <v>539</v>
      </c>
      <c r="L66" s="1128" t="s">
        <v>516</v>
      </c>
      <c r="M66" s="1131" t="s">
        <v>539</v>
      </c>
      <c r="P66" s="1134">
        <v>16</v>
      </c>
      <c r="Q66" s="1326" t="s">
        <v>580</v>
      </c>
      <c r="R66" s="1136" t="s">
        <v>523</v>
      </c>
      <c r="S66" s="1162">
        <f>M51</f>
        <v>160</v>
      </c>
      <c r="T66" s="1162">
        <f>C58</f>
        <v>187</v>
      </c>
      <c r="U66" s="1162">
        <f>E62</f>
        <v>153</v>
      </c>
      <c r="V66" s="1169">
        <v>0</v>
      </c>
      <c r="W66" s="1164">
        <f t="shared" si="9"/>
        <v>500</v>
      </c>
      <c r="X66" s="1162">
        <v>24</v>
      </c>
      <c r="Y66" s="1214">
        <f t="shared" si="10"/>
        <v>524</v>
      </c>
      <c r="Z66" s="1211">
        <f t="shared" si="11"/>
        <v>174.66666666666666</v>
      </c>
      <c r="AB66" s="1212">
        <v>16</v>
      </c>
      <c r="AC66" s="1173" t="s">
        <v>69</v>
      </c>
      <c r="AD66" s="1130">
        <v>450</v>
      </c>
      <c r="AE66" s="1151"/>
    </row>
    <row r="67" spans="1:64" s="1160" customFormat="1" ht="20.100000000000001" customHeight="1" outlineLevel="1" x14ac:dyDescent="0.2">
      <c r="A67" s="1703"/>
      <c r="B67" s="1451" t="s">
        <v>585</v>
      </c>
      <c r="C67" s="1108">
        <v>144</v>
      </c>
      <c r="D67" s="1436" t="s">
        <v>12</v>
      </c>
      <c r="E67" s="1108">
        <v>169</v>
      </c>
      <c r="F67" s="1451" t="s">
        <v>44</v>
      </c>
      <c r="G67" s="1108">
        <v>127</v>
      </c>
      <c r="H67" s="1451" t="s">
        <v>14</v>
      </c>
      <c r="I67" s="1108">
        <v>134</v>
      </c>
      <c r="J67" s="1436" t="s">
        <v>68</v>
      </c>
      <c r="K67" s="1108">
        <v>205</v>
      </c>
      <c r="L67" s="1436" t="s">
        <v>194</v>
      </c>
      <c r="M67" s="1109">
        <v>143</v>
      </c>
      <c r="N67" s="1159"/>
      <c r="P67" s="1134">
        <v>17</v>
      </c>
      <c r="Q67" s="1315" t="s">
        <v>134</v>
      </c>
      <c r="R67" s="1137" t="s">
        <v>524</v>
      </c>
      <c r="S67" s="1168">
        <f>M52</f>
        <v>155</v>
      </c>
      <c r="T67" s="1168">
        <f>C56</f>
        <v>146</v>
      </c>
      <c r="U67" s="1168">
        <f>E63</f>
        <v>153</v>
      </c>
      <c r="V67" s="1169">
        <v>0</v>
      </c>
      <c r="W67" s="1164">
        <f t="shared" si="9"/>
        <v>454</v>
      </c>
      <c r="X67" s="1168">
        <v>0</v>
      </c>
      <c r="Y67" s="1214">
        <f t="shared" si="10"/>
        <v>454</v>
      </c>
      <c r="Z67" s="1211">
        <f t="shared" si="11"/>
        <v>151.33333333333334</v>
      </c>
      <c r="AB67" s="1212">
        <v>17</v>
      </c>
      <c r="AC67" s="1173" t="s">
        <v>585</v>
      </c>
      <c r="AD67" s="1130">
        <v>442</v>
      </c>
      <c r="AE67" s="1151"/>
    </row>
    <row r="68" spans="1:64" s="1160" customFormat="1" ht="20.100000000000001" customHeight="1" outlineLevel="1" thickBot="1" x14ac:dyDescent="0.25">
      <c r="A68" s="1705"/>
      <c r="B68" s="1536" t="s">
        <v>67</v>
      </c>
      <c r="C68" s="1111">
        <v>155</v>
      </c>
      <c r="D68" s="1536" t="s">
        <v>566</v>
      </c>
      <c r="E68" s="1111">
        <v>154</v>
      </c>
      <c r="F68" s="1536" t="s">
        <v>39</v>
      </c>
      <c r="G68" s="1111">
        <v>168</v>
      </c>
      <c r="H68" s="1550" t="s">
        <v>69</v>
      </c>
      <c r="I68" s="1111">
        <v>147</v>
      </c>
      <c r="J68" s="1536" t="s">
        <v>11</v>
      </c>
      <c r="K68" s="1111">
        <v>155</v>
      </c>
      <c r="L68" s="1550" t="s">
        <v>136</v>
      </c>
      <c r="M68" s="1112">
        <v>133</v>
      </c>
      <c r="N68" s="1161"/>
      <c r="O68" s="1175"/>
      <c r="P68" s="1135">
        <v>18</v>
      </c>
      <c r="Q68" s="1321" t="s">
        <v>136</v>
      </c>
      <c r="R68" s="1139" t="s">
        <v>525</v>
      </c>
      <c r="S68" s="1181">
        <f>M53</f>
        <v>142</v>
      </c>
      <c r="T68" s="1181">
        <f>C57</f>
        <v>145</v>
      </c>
      <c r="U68" s="1181">
        <f>E61</f>
        <v>148</v>
      </c>
      <c r="V68" s="1182">
        <v>133</v>
      </c>
      <c r="W68" s="1222">
        <f t="shared" si="9"/>
        <v>435</v>
      </c>
      <c r="X68" s="1181">
        <v>24</v>
      </c>
      <c r="Y68" s="1223">
        <f t="shared" si="10"/>
        <v>459</v>
      </c>
      <c r="Z68" s="1224">
        <f t="shared" si="11"/>
        <v>153</v>
      </c>
      <c r="AB68" s="1225">
        <v>18</v>
      </c>
      <c r="AC68" s="1198" t="s">
        <v>14</v>
      </c>
      <c r="AD68" s="1113">
        <v>439</v>
      </c>
      <c r="AE68" s="1151"/>
    </row>
    <row r="69" spans="1:64" s="1160" customFormat="1" ht="20.100000000000001" customHeight="1" outlineLevel="1" x14ac:dyDescent="0.2">
      <c r="A69" s="1196"/>
      <c r="B69" s="1202"/>
      <c r="C69" s="1161"/>
      <c r="D69" s="1202"/>
      <c r="E69" s="1161"/>
      <c r="F69" s="1202"/>
      <c r="G69" s="1161"/>
      <c r="H69" s="1202"/>
      <c r="I69" s="1161"/>
      <c r="J69" s="1202"/>
      <c r="K69" s="1161"/>
      <c r="L69" s="1204"/>
      <c r="M69" s="1161"/>
      <c r="N69" s="1161"/>
      <c r="O69" s="1175"/>
      <c r="P69" s="1152"/>
      <c r="Q69" s="1227"/>
      <c r="R69" s="1187"/>
      <c r="S69" s="1151"/>
      <c r="T69" s="1151"/>
      <c r="U69" s="1151"/>
      <c r="V69" s="1188"/>
      <c r="W69" s="1189"/>
      <c r="X69" s="1180"/>
      <c r="Y69" s="1190"/>
      <c r="Z69" s="1190"/>
      <c r="AB69" s="1228"/>
      <c r="AC69" s="1640"/>
      <c r="AD69" s="1641"/>
      <c r="AE69" s="1151"/>
    </row>
    <row r="70" spans="1:64" s="1160" customFormat="1" ht="20.100000000000001" customHeight="1" outlineLevel="1" x14ac:dyDescent="0.2">
      <c r="N70" s="1161"/>
      <c r="O70" s="1175"/>
      <c r="P70" s="1231"/>
      <c r="Q70" s="1231"/>
      <c r="R70" s="1231"/>
      <c r="S70" s="1231"/>
      <c r="T70" s="1231"/>
      <c r="U70" s="1231"/>
      <c r="V70" s="1231"/>
      <c r="W70" s="1231"/>
      <c r="X70" s="1231"/>
      <c r="Y70" s="1231"/>
      <c r="Z70" s="1231"/>
      <c r="AA70" s="1151"/>
      <c r="AB70" s="1228"/>
      <c r="AC70" s="1640"/>
      <c r="AD70" s="1641"/>
      <c r="AE70" s="1151"/>
    </row>
    <row r="71" spans="1:64" s="1151" customFormat="1" ht="20.100000000000001" customHeight="1" outlineLevel="1" x14ac:dyDescent="0.2">
      <c r="A71" s="1232" t="s">
        <v>91</v>
      </c>
      <c r="N71" s="1161"/>
      <c r="O71" s="1175"/>
      <c r="Q71" s="1156"/>
      <c r="R71" s="1150"/>
      <c r="S71" s="1150"/>
      <c r="T71" s="1150"/>
      <c r="U71" s="1150"/>
      <c r="V71" s="1150"/>
      <c r="W71" s="1150"/>
      <c r="X71" s="1150"/>
      <c r="Y71" s="1150"/>
      <c r="Z71" s="1150"/>
      <c r="AC71" s="1411"/>
      <c r="AD71" s="1534"/>
      <c r="AF71" s="1160"/>
      <c r="AG71" s="1160"/>
    </row>
    <row r="72" spans="1:64" s="1151" customFormat="1" ht="20.100000000000001" customHeight="1" outlineLevel="1" thickBot="1" x14ac:dyDescent="0.25">
      <c r="A72" s="1160"/>
      <c r="B72" s="1160"/>
      <c r="C72" s="1160"/>
      <c r="D72" s="1160"/>
      <c r="E72" s="1160"/>
      <c r="F72" s="1160"/>
      <c r="G72" s="1160"/>
      <c r="H72" s="1160"/>
      <c r="I72" s="1160"/>
      <c r="J72" s="1160"/>
      <c r="K72" s="1160"/>
      <c r="L72" s="1160"/>
      <c r="M72" s="1160"/>
      <c r="N72" s="1160"/>
      <c r="O72" s="1160"/>
      <c r="P72" s="1196"/>
      <c r="Q72" s="1205"/>
      <c r="R72" s="1160"/>
      <c r="S72" s="1160"/>
      <c r="T72" s="1160"/>
      <c r="U72" s="1160"/>
      <c r="V72" s="1160"/>
      <c r="W72" s="1160"/>
      <c r="X72" s="1160"/>
      <c r="Y72" s="1160"/>
      <c r="Z72" s="1160"/>
      <c r="AC72" s="1411"/>
      <c r="AD72" s="1534"/>
      <c r="AF72" s="1160"/>
      <c r="AG72" s="1160"/>
    </row>
    <row r="73" spans="1:64" s="1160" customFormat="1" ht="20.100000000000001" customHeight="1" outlineLevel="1" thickBot="1" x14ac:dyDescent="0.25">
      <c r="A73" s="1706" t="s">
        <v>531</v>
      </c>
      <c r="B73" s="1707"/>
      <c r="C73" s="1707"/>
      <c r="D73" s="1707"/>
      <c r="E73" s="1707"/>
      <c r="F73" s="1707"/>
      <c r="G73" s="1707"/>
      <c r="H73" s="1707"/>
      <c r="I73" s="1707"/>
      <c r="J73" s="1707"/>
      <c r="K73" s="1707"/>
      <c r="L73" s="1707"/>
      <c r="M73" s="1708"/>
      <c r="N73" s="1175"/>
      <c r="O73" s="1175"/>
      <c r="P73" s="1718" t="s">
        <v>532</v>
      </c>
      <c r="Q73" s="1719"/>
      <c r="R73" s="1719"/>
      <c r="S73" s="1719"/>
      <c r="T73" s="1719"/>
      <c r="U73" s="1719"/>
      <c r="V73" s="1719"/>
      <c r="W73" s="1719"/>
      <c r="X73" s="1719"/>
      <c r="Y73" s="1719"/>
      <c r="Z73" s="1720"/>
      <c r="AB73" s="1733" t="s">
        <v>5</v>
      </c>
      <c r="AC73" s="1727" t="s">
        <v>472</v>
      </c>
      <c r="AD73" s="1729" t="s">
        <v>513</v>
      </c>
      <c r="AE73" s="1151"/>
    </row>
    <row r="74" spans="1:64" s="1160" customFormat="1" ht="20.100000000000001" customHeight="1" outlineLevel="1" thickBot="1" x14ac:dyDescent="0.25">
      <c r="A74" s="1702" t="s">
        <v>514</v>
      </c>
      <c r="B74" s="1128" t="s">
        <v>121</v>
      </c>
      <c r="C74" s="1128" t="s">
        <v>539</v>
      </c>
      <c r="D74" s="1128" t="s">
        <v>122</v>
      </c>
      <c r="E74" s="1128" t="s">
        <v>539</v>
      </c>
      <c r="F74" s="1128" t="s">
        <v>123</v>
      </c>
      <c r="G74" s="1128" t="s">
        <v>539</v>
      </c>
      <c r="H74" s="1128" t="s">
        <v>124</v>
      </c>
      <c r="I74" s="1128" t="s">
        <v>539</v>
      </c>
      <c r="J74" s="1128" t="s">
        <v>515</v>
      </c>
      <c r="K74" s="1128" t="s">
        <v>539</v>
      </c>
      <c r="L74" s="1128" t="s">
        <v>516</v>
      </c>
      <c r="M74" s="1131" t="s">
        <v>539</v>
      </c>
      <c r="N74" s="1175"/>
      <c r="O74" s="1175"/>
      <c r="P74" s="1114" t="s">
        <v>511</v>
      </c>
      <c r="Q74" s="1115" t="s">
        <v>472</v>
      </c>
      <c r="R74" s="1116" t="s">
        <v>132</v>
      </c>
      <c r="S74" s="1117" t="s">
        <v>1</v>
      </c>
      <c r="T74" s="1117" t="s">
        <v>2</v>
      </c>
      <c r="U74" s="1117" t="s">
        <v>3</v>
      </c>
      <c r="V74" s="1735" t="s">
        <v>517</v>
      </c>
      <c r="W74" s="1736"/>
      <c r="X74" s="1117" t="s">
        <v>536</v>
      </c>
      <c r="Y74" s="1117" t="s">
        <v>537</v>
      </c>
      <c r="Z74" s="1120" t="s">
        <v>0</v>
      </c>
      <c r="AB74" s="1759"/>
      <c r="AC74" s="1760"/>
      <c r="AD74" s="1761"/>
      <c r="AE74" s="1151"/>
    </row>
    <row r="75" spans="1:64" s="1219" customFormat="1" ht="20.100000000000001" customHeight="1" outlineLevel="1" x14ac:dyDescent="0.2">
      <c r="A75" s="1703"/>
      <c r="B75" s="1451" t="s">
        <v>44</v>
      </c>
      <c r="C75" s="1108">
        <v>163</v>
      </c>
      <c r="D75" s="1436" t="s">
        <v>12</v>
      </c>
      <c r="E75" s="1108">
        <v>147</v>
      </c>
      <c r="F75" s="1451" t="s">
        <v>580</v>
      </c>
      <c r="G75" s="1108">
        <v>161</v>
      </c>
      <c r="H75" s="1436" t="s">
        <v>39</v>
      </c>
      <c r="I75" s="1108">
        <v>158</v>
      </c>
      <c r="J75" s="1436" t="s">
        <v>34</v>
      </c>
      <c r="K75" s="1108">
        <v>149</v>
      </c>
      <c r="L75" s="1436" t="s">
        <v>566</v>
      </c>
      <c r="M75" s="1109">
        <v>162</v>
      </c>
      <c r="N75" s="1180"/>
      <c r="O75" s="1160"/>
      <c r="P75" s="1145">
        <v>1</v>
      </c>
      <c r="Q75" s="1337" t="s">
        <v>44</v>
      </c>
      <c r="R75" s="1144" t="s">
        <v>70</v>
      </c>
      <c r="S75" s="1237">
        <f>C75</f>
        <v>163</v>
      </c>
      <c r="T75" s="1237">
        <f>E79</f>
        <v>180</v>
      </c>
      <c r="U75" s="1237">
        <f>G81</f>
        <v>208</v>
      </c>
      <c r="V75" s="1731">
        <f>SUM(S75:U75)</f>
        <v>551</v>
      </c>
      <c r="W75" s="1732"/>
      <c r="X75" s="1237">
        <v>24</v>
      </c>
      <c r="Y75" s="1166">
        <f>SUM(V75:X75)</f>
        <v>575</v>
      </c>
      <c r="Z75" s="1541">
        <f>Y75/3</f>
        <v>191.66666666666666</v>
      </c>
      <c r="AB75" s="1577">
        <v>1</v>
      </c>
      <c r="AC75" s="1643" t="s">
        <v>44</v>
      </c>
      <c r="AD75" s="1579">
        <v>575</v>
      </c>
      <c r="AE75" s="1151"/>
      <c r="AF75" s="1160"/>
      <c r="AG75" s="1160"/>
      <c r="AH75" s="1160"/>
      <c r="AI75" s="1160"/>
      <c r="AJ75" s="1160"/>
      <c r="AK75" s="1160"/>
      <c r="AL75" s="1160"/>
      <c r="AM75" s="1160"/>
      <c r="AN75" s="1160"/>
      <c r="AO75" s="1160"/>
      <c r="AP75" s="1160"/>
      <c r="AQ75" s="1160"/>
      <c r="AR75" s="1160"/>
      <c r="AS75" s="1160"/>
      <c r="AT75" s="1160"/>
      <c r="AU75" s="1160"/>
      <c r="AV75" s="1160"/>
      <c r="AW75" s="1160"/>
      <c r="AX75" s="1160"/>
      <c r="AY75" s="1160"/>
      <c r="AZ75" s="1160"/>
      <c r="BA75" s="1160"/>
      <c r="BB75" s="1160"/>
      <c r="BC75" s="1160"/>
      <c r="BD75" s="1160"/>
      <c r="BE75" s="1160"/>
      <c r="BF75" s="1160"/>
      <c r="BG75" s="1160"/>
      <c r="BH75" s="1160"/>
      <c r="BI75" s="1160"/>
      <c r="BJ75" s="1160"/>
      <c r="BK75" s="1160"/>
      <c r="BL75" s="1160"/>
    </row>
    <row r="76" spans="1:64" s="1219" customFormat="1" ht="20.100000000000001" customHeight="1" outlineLevel="1" x14ac:dyDescent="0.2">
      <c r="A76" s="1704"/>
      <c r="B76" s="1436" t="s">
        <v>194</v>
      </c>
      <c r="C76" s="1108">
        <v>131</v>
      </c>
      <c r="D76" s="1436" t="s">
        <v>11</v>
      </c>
      <c r="E76" s="1108">
        <v>155</v>
      </c>
      <c r="F76" s="1451" t="s">
        <v>50</v>
      </c>
      <c r="G76" s="1108">
        <v>167</v>
      </c>
      <c r="H76" s="1436" t="s">
        <v>41</v>
      </c>
      <c r="I76" s="1108">
        <v>203</v>
      </c>
      <c r="J76" s="1436" t="s">
        <v>68</v>
      </c>
      <c r="K76" s="1108">
        <v>137</v>
      </c>
      <c r="L76" s="1436" t="s">
        <v>47</v>
      </c>
      <c r="M76" s="1109">
        <v>204</v>
      </c>
      <c r="N76" s="1159"/>
      <c r="O76" s="1175"/>
      <c r="P76" s="1146">
        <v>2</v>
      </c>
      <c r="Q76" s="1315" t="s">
        <v>194</v>
      </c>
      <c r="R76" s="1137" t="s">
        <v>75</v>
      </c>
      <c r="S76" s="1169">
        <f>C76</f>
        <v>131</v>
      </c>
      <c r="T76" s="1169">
        <f>E78</f>
        <v>139</v>
      </c>
      <c r="U76" s="1169">
        <f>G82</f>
        <v>145</v>
      </c>
      <c r="V76" s="1700">
        <f>SUM(S76:U76)</f>
        <v>415</v>
      </c>
      <c r="W76" s="1701"/>
      <c r="X76" s="1169">
        <v>0</v>
      </c>
      <c r="Y76" s="1214">
        <f t="shared" ref="Y76:Y86" si="12">SUM(V76:X76)</f>
        <v>415</v>
      </c>
      <c r="Z76" s="1211">
        <f t="shared" ref="Z76:Z86" si="13">Y76/3</f>
        <v>138.33333333333334</v>
      </c>
      <c r="AB76" s="1580">
        <v>2</v>
      </c>
      <c r="AC76" s="1583" t="s">
        <v>41</v>
      </c>
      <c r="AD76" s="1582">
        <v>562</v>
      </c>
      <c r="AE76" s="1151"/>
      <c r="AF76" s="1160"/>
      <c r="AG76" s="1160"/>
      <c r="AH76" s="1160"/>
      <c r="AI76" s="1160"/>
      <c r="AJ76" s="1160"/>
      <c r="AK76" s="1160"/>
      <c r="AL76" s="1160"/>
      <c r="AM76" s="1160"/>
      <c r="AN76" s="1160"/>
      <c r="AO76" s="1160"/>
      <c r="AP76" s="1160"/>
      <c r="AQ76" s="1160"/>
      <c r="AR76" s="1160"/>
      <c r="AS76" s="1160"/>
      <c r="AT76" s="1160"/>
      <c r="AU76" s="1160"/>
      <c r="AV76" s="1160"/>
      <c r="AW76" s="1160"/>
      <c r="AX76" s="1160"/>
      <c r="AY76" s="1160"/>
      <c r="AZ76" s="1160"/>
      <c r="BA76" s="1160"/>
      <c r="BB76" s="1160"/>
      <c r="BC76" s="1160"/>
      <c r="BD76" s="1160"/>
      <c r="BE76" s="1160"/>
      <c r="BF76" s="1160"/>
      <c r="BG76" s="1160"/>
      <c r="BH76" s="1160"/>
      <c r="BI76" s="1160"/>
      <c r="BJ76" s="1160"/>
      <c r="BK76" s="1160"/>
      <c r="BL76" s="1160"/>
    </row>
    <row r="77" spans="1:64" s="1219" customFormat="1" ht="20.100000000000001" customHeight="1" outlineLevel="1" x14ac:dyDescent="0.2">
      <c r="A77" s="1702" t="s">
        <v>518</v>
      </c>
      <c r="B77" s="1631" t="s">
        <v>121</v>
      </c>
      <c r="C77" s="1631" t="s">
        <v>539</v>
      </c>
      <c r="D77" s="1631" t="s">
        <v>122</v>
      </c>
      <c r="E77" s="1631" t="s">
        <v>539</v>
      </c>
      <c r="F77" s="1631" t="s">
        <v>123</v>
      </c>
      <c r="G77" s="1631" t="s">
        <v>539</v>
      </c>
      <c r="H77" s="1631" t="s">
        <v>124</v>
      </c>
      <c r="I77" s="1631" t="s">
        <v>539</v>
      </c>
      <c r="J77" s="1631" t="s">
        <v>515</v>
      </c>
      <c r="K77" s="1631" t="s">
        <v>539</v>
      </c>
      <c r="L77" s="1631" t="s">
        <v>516</v>
      </c>
      <c r="M77" s="1633" t="s">
        <v>539</v>
      </c>
      <c r="N77" s="1152"/>
      <c r="O77" s="1152"/>
      <c r="P77" s="1146">
        <v>3</v>
      </c>
      <c r="Q77" s="1315" t="s">
        <v>12</v>
      </c>
      <c r="R77" s="1137" t="s">
        <v>72</v>
      </c>
      <c r="S77" s="1169">
        <f>E75</f>
        <v>147</v>
      </c>
      <c r="T77" s="1169">
        <f>G79</f>
        <v>142</v>
      </c>
      <c r="U77" s="1169">
        <f>I81</f>
        <v>162</v>
      </c>
      <c r="V77" s="1700">
        <f t="shared" ref="V77:V86" si="14">SUM(S77:U77)</f>
        <v>451</v>
      </c>
      <c r="W77" s="1701"/>
      <c r="X77" s="1169">
        <v>0</v>
      </c>
      <c r="Y77" s="1214">
        <f t="shared" si="12"/>
        <v>451</v>
      </c>
      <c r="Z77" s="1211">
        <f t="shared" si="13"/>
        <v>150.33333333333334</v>
      </c>
      <c r="AA77" s="1152"/>
      <c r="AB77" s="1580">
        <v>3</v>
      </c>
      <c r="AC77" s="1583" t="s">
        <v>34</v>
      </c>
      <c r="AD77" s="1582">
        <v>527</v>
      </c>
      <c r="AE77" s="1151"/>
      <c r="AF77" s="1160"/>
      <c r="AG77" s="1160"/>
      <c r="AH77" s="1160"/>
      <c r="AI77" s="1160"/>
      <c r="AJ77" s="1160"/>
      <c r="AK77" s="1160"/>
      <c r="AL77" s="1160"/>
      <c r="AM77" s="1160"/>
      <c r="AN77" s="1160"/>
      <c r="AO77" s="1160"/>
      <c r="AP77" s="1160"/>
      <c r="AQ77" s="1160"/>
      <c r="AR77" s="1160"/>
      <c r="AS77" s="1160"/>
      <c r="AT77" s="1160"/>
      <c r="AU77" s="1160"/>
      <c r="AV77" s="1160"/>
      <c r="AW77" s="1160"/>
      <c r="AX77" s="1160"/>
      <c r="AY77" s="1160"/>
      <c r="AZ77" s="1160"/>
      <c r="BA77" s="1160"/>
      <c r="BB77" s="1160"/>
      <c r="BC77" s="1160"/>
      <c r="BD77" s="1160"/>
      <c r="BE77" s="1160"/>
      <c r="BF77" s="1160"/>
      <c r="BG77" s="1160"/>
      <c r="BH77" s="1160"/>
      <c r="BI77" s="1160"/>
      <c r="BJ77" s="1160"/>
      <c r="BK77" s="1160"/>
      <c r="BL77" s="1160"/>
    </row>
    <row r="78" spans="1:64" s="1219" customFormat="1" ht="20.100000000000001" customHeight="1" outlineLevel="1" x14ac:dyDescent="0.2">
      <c r="A78" s="1703"/>
      <c r="B78" s="1436" t="s">
        <v>47</v>
      </c>
      <c r="C78" s="1108">
        <v>152</v>
      </c>
      <c r="D78" s="1436" t="s">
        <v>194</v>
      </c>
      <c r="E78" s="1108">
        <v>139</v>
      </c>
      <c r="F78" s="1436" t="s">
        <v>11</v>
      </c>
      <c r="G78" s="1108">
        <v>173</v>
      </c>
      <c r="H78" s="1451" t="s">
        <v>50</v>
      </c>
      <c r="I78" s="1108">
        <v>134</v>
      </c>
      <c r="J78" s="1436" t="s">
        <v>41</v>
      </c>
      <c r="K78" s="1108">
        <v>179</v>
      </c>
      <c r="L78" s="1436" t="s">
        <v>68</v>
      </c>
      <c r="M78" s="1109">
        <v>147</v>
      </c>
      <c r="N78" s="1220"/>
      <c r="O78" s="1220"/>
      <c r="P78" s="1146">
        <v>4</v>
      </c>
      <c r="Q78" s="1345" t="s">
        <v>11</v>
      </c>
      <c r="R78" s="1137" t="s">
        <v>76</v>
      </c>
      <c r="S78" s="1169">
        <f>E76</f>
        <v>155</v>
      </c>
      <c r="T78" s="1169">
        <f>G78</f>
        <v>173</v>
      </c>
      <c r="U78" s="1169">
        <f>I82</f>
        <v>167</v>
      </c>
      <c r="V78" s="1700">
        <f t="shared" si="14"/>
        <v>495</v>
      </c>
      <c r="W78" s="1701"/>
      <c r="X78" s="1169">
        <v>0</v>
      </c>
      <c r="Y78" s="1214">
        <f t="shared" si="12"/>
        <v>495</v>
      </c>
      <c r="Z78" s="1211">
        <f t="shared" si="13"/>
        <v>165</v>
      </c>
      <c r="AA78" s="1220"/>
      <c r="AB78" s="1239">
        <v>4</v>
      </c>
      <c r="AC78" s="1174" t="s">
        <v>47</v>
      </c>
      <c r="AD78" s="1240">
        <v>526</v>
      </c>
      <c r="AE78" s="1151"/>
      <c r="AF78" s="1160"/>
      <c r="AG78" s="1160"/>
      <c r="AH78" s="1160"/>
      <c r="AI78" s="1160"/>
      <c r="AJ78" s="1160"/>
      <c r="AK78" s="1160"/>
      <c r="AL78" s="1160"/>
      <c r="AM78" s="1160"/>
      <c r="AN78" s="1160"/>
      <c r="AO78" s="1160"/>
      <c r="AP78" s="1160"/>
      <c r="AQ78" s="1160"/>
      <c r="AR78" s="1160"/>
      <c r="AS78" s="1160"/>
      <c r="AT78" s="1160"/>
      <c r="AU78" s="1160"/>
      <c r="AV78" s="1160"/>
      <c r="AW78" s="1160"/>
      <c r="AX78" s="1160"/>
      <c r="AY78" s="1160"/>
      <c r="AZ78" s="1160"/>
      <c r="BA78" s="1160"/>
      <c r="BB78" s="1160"/>
      <c r="BC78" s="1160"/>
      <c r="BD78" s="1160"/>
      <c r="BE78" s="1160"/>
      <c r="BF78" s="1160"/>
      <c r="BG78" s="1160"/>
      <c r="BH78" s="1160"/>
      <c r="BI78" s="1160"/>
      <c r="BJ78" s="1160"/>
      <c r="BK78" s="1160"/>
      <c r="BL78" s="1160"/>
    </row>
    <row r="79" spans="1:64" s="1219" customFormat="1" ht="20.100000000000001" customHeight="1" outlineLevel="1" x14ac:dyDescent="0.2">
      <c r="A79" s="1704"/>
      <c r="B79" s="1436" t="s">
        <v>566</v>
      </c>
      <c r="C79" s="1108">
        <v>170</v>
      </c>
      <c r="D79" s="1451" t="s">
        <v>44</v>
      </c>
      <c r="E79" s="1108">
        <v>180</v>
      </c>
      <c r="F79" s="1436" t="s">
        <v>12</v>
      </c>
      <c r="G79" s="1108">
        <v>142</v>
      </c>
      <c r="H79" s="1451" t="s">
        <v>580</v>
      </c>
      <c r="I79" s="1108">
        <v>117</v>
      </c>
      <c r="J79" s="1436" t="s">
        <v>39</v>
      </c>
      <c r="K79" s="1108">
        <v>142</v>
      </c>
      <c r="L79" s="1436" t="s">
        <v>34</v>
      </c>
      <c r="M79" s="1109">
        <v>173</v>
      </c>
      <c r="N79" s="1220"/>
      <c r="O79" s="1220"/>
      <c r="P79" s="1146">
        <v>5</v>
      </c>
      <c r="Q79" s="1326" t="s">
        <v>580</v>
      </c>
      <c r="R79" s="1137" t="s">
        <v>73</v>
      </c>
      <c r="S79" s="1169">
        <f>G75</f>
        <v>161</v>
      </c>
      <c r="T79" s="1169">
        <f>I79</f>
        <v>117</v>
      </c>
      <c r="U79" s="1169">
        <f>K81</f>
        <v>175</v>
      </c>
      <c r="V79" s="1700">
        <f t="shared" si="14"/>
        <v>453</v>
      </c>
      <c r="W79" s="1701"/>
      <c r="X79" s="1169">
        <v>24</v>
      </c>
      <c r="Y79" s="1214">
        <f t="shared" si="12"/>
        <v>477</v>
      </c>
      <c r="Z79" s="1211">
        <f t="shared" si="13"/>
        <v>159</v>
      </c>
      <c r="AA79" s="1220"/>
      <c r="AB79" s="1239">
        <v>5</v>
      </c>
      <c r="AC79" s="1173" t="s">
        <v>50</v>
      </c>
      <c r="AD79" s="1240">
        <v>501</v>
      </c>
      <c r="AE79" s="1151"/>
      <c r="AF79" s="1160"/>
      <c r="AG79" s="1160"/>
      <c r="AH79" s="1160"/>
      <c r="AI79" s="1160"/>
      <c r="AJ79" s="1160"/>
      <c r="AK79" s="1160"/>
      <c r="AL79" s="1160"/>
      <c r="AM79" s="1160"/>
      <c r="AN79" s="1160"/>
      <c r="AO79" s="1160"/>
      <c r="AP79" s="1160"/>
      <c r="AQ79" s="1160"/>
      <c r="AR79" s="1160"/>
      <c r="AS79" s="1160"/>
      <c r="AT79" s="1160"/>
      <c r="AU79" s="1160"/>
      <c r="AV79" s="1160"/>
      <c r="AW79" s="1160"/>
      <c r="AX79" s="1160"/>
      <c r="AY79" s="1160"/>
      <c r="AZ79" s="1160"/>
      <c r="BA79" s="1160"/>
      <c r="BB79" s="1160"/>
      <c r="BC79" s="1160"/>
      <c r="BD79" s="1160"/>
      <c r="BE79" s="1160"/>
      <c r="BF79" s="1160"/>
      <c r="BG79" s="1160"/>
      <c r="BH79" s="1160"/>
      <c r="BI79" s="1160"/>
      <c r="BJ79" s="1160"/>
      <c r="BK79" s="1160"/>
      <c r="BL79" s="1160"/>
    </row>
    <row r="80" spans="1:64" s="1219" customFormat="1" ht="20.100000000000001" customHeight="1" outlineLevel="1" x14ac:dyDescent="0.2">
      <c r="A80" s="1702" t="s">
        <v>519</v>
      </c>
      <c r="B80" s="1631" t="s">
        <v>121</v>
      </c>
      <c r="C80" s="1631" t="s">
        <v>539</v>
      </c>
      <c r="D80" s="1631" t="s">
        <v>122</v>
      </c>
      <c r="E80" s="1631" t="s">
        <v>539</v>
      </c>
      <c r="F80" s="1631" t="s">
        <v>123</v>
      </c>
      <c r="G80" s="1631" t="s">
        <v>539</v>
      </c>
      <c r="H80" s="1631" t="s">
        <v>124</v>
      </c>
      <c r="I80" s="1631" t="s">
        <v>539</v>
      </c>
      <c r="J80" s="1631" t="s">
        <v>515</v>
      </c>
      <c r="K80" s="1631" t="s">
        <v>539</v>
      </c>
      <c r="L80" s="1631" t="s">
        <v>516</v>
      </c>
      <c r="M80" s="1633" t="s">
        <v>539</v>
      </c>
      <c r="N80" s="1220"/>
      <c r="O80" s="1220"/>
      <c r="P80" s="1146">
        <v>6</v>
      </c>
      <c r="Q80" s="1326" t="s">
        <v>50</v>
      </c>
      <c r="R80" s="1137" t="s">
        <v>77</v>
      </c>
      <c r="S80" s="1169">
        <f>G76</f>
        <v>167</v>
      </c>
      <c r="T80" s="1169">
        <f>I78</f>
        <v>134</v>
      </c>
      <c r="U80" s="1169">
        <f>K82</f>
        <v>176</v>
      </c>
      <c r="V80" s="1700">
        <f t="shared" si="14"/>
        <v>477</v>
      </c>
      <c r="W80" s="1701"/>
      <c r="X80" s="1169">
        <v>24</v>
      </c>
      <c r="Y80" s="1214">
        <f t="shared" si="12"/>
        <v>501</v>
      </c>
      <c r="Z80" s="1211">
        <f t="shared" si="13"/>
        <v>167</v>
      </c>
      <c r="AA80" s="1220"/>
      <c r="AB80" s="1239">
        <v>6</v>
      </c>
      <c r="AC80" s="1174" t="s">
        <v>566</v>
      </c>
      <c r="AD80" s="1240">
        <v>499</v>
      </c>
      <c r="AE80" s="1151"/>
      <c r="AF80" s="1160"/>
      <c r="AG80" s="1160"/>
      <c r="AH80" s="1160"/>
      <c r="AI80" s="1160"/>
      <c r="AJ80" s="1160"/>
      <c r="AK80" s="1160"/>
      <c r="AL80" s="1160"/>
      <c r="AM80" s="1160"/>
      <c r="AN80" s="1160"/>
      <c r="AO80" s="1160"/>
      <c r="AP80" s="1160"/>
      <c r="AQ80" s="1160"/>
      <c r="AR80" s="1160"/>
      <c r="AS80" s="1160"/>
      <c r="AT80" s="1160"/>
      <c r="AU80" s="1160"/>
      <c r="AV80" s="1160"/>
      <c r="AW80" s="1160"/>
      <c r="AX80" s="1160"/>
      <c r="AY80" s="1160"/>
      <c r="AZ80" s="1160"/>
      <c r="BA80" s="1160"/>
      <c r="BB80" s="1160"/>
      <c r="BC80" s="1160"/>
      <c r="BD80" s="1160"/>
      <c r="BE80" s="1160"/>
      <c r="BF80" s="1160"/>
      <c r="BG80" s="1160"/>
      <c r="BH80" s="1160"/>
      <c r="BI80" s="1160"/>
      <c r="BJ80" s="1160"/>
      <c r="BK80" s="1160"/>
      <c r="BL80" s="1160"/>
    </row>
    <row r="81" spans="1:64" s="1160" customFormat="1" ht="20.100000000000001" customHeight="1" outlineLevel="1" x14ac:dyDescent="0.2">
      <c r="A81" s="1703"/>
      <c r="B81" s="1436" t="s">
        <v>34</v>
      </c>
      <c r="C81" s="1108">
        <v>205</v>
      </c>
      <c r="D81" s="1436" t="s">
        <v>566</v>
      </c>
      <c r="E81" s="1108">
        <v>167</v>
      </c>
      <c r="F81" s="1451" t="s">
        <v>44</v>
      </c>
      <c r="G81" s="1108">
        <v>208</v>
      </c>
      <c r="H81" s="1436" t="s">
        <v>12</v>
      </c>
      <c r="I81" s="1108">
        <v>162</v>
      </c>
      <c r="J81" s="1451" t="s">
        <v>580</v>
      </c>
      <c r="K81" s="1108">
        <v>175</v>
      </c>
      <c r="L81" s="1436" t="s">
        <v>39</v>
      </c>
      <c r="M81" s="1109">
        <v>138</v>
      </c>
      <c r="N81" s="1231"/>
      <c r="O81" s="1231"/>
      <c r="P81" s="1146">
        <v>7</v>
      </c>
      <c r="Q81" s="1315" t="s">
        <v>39</v>
      </c>
      <c r="R81" s="1137" t="s">
        <v>74</v>
      </c>
      <c r="S81" s="1169">
        <f>I75</f>
        <v>158</v>
      </c>
      <c r="T81" s="1169">
        <f>K79</f>
        <v>142</v>
      </c>
      <c r="U81" s="1169">
        <f>M81</f>
        <v>138</v>
      </c>
      <c r="V81" s="1700">
        <f t="shared" si="14"/>
        <v>438</v>
      </c>
      <c r="W81" s="1701"/>
      <c r="X81" s="1169">
        <v>0</v>
      </c>
      <c r="Y81" s="1214">
        <f t="shared" si="12"/>
        <v>438</v>
      </c>
      <c r="Z81" s="1211">
        <f t="shared" si="13"/>
        <v>146</v>
      </c>
      <c r="AA81" s="1231"/>
      <c r="AB81" s="1239">
        <v>7</v>
      </c>
      <c r="AC81" s="1174" t="s">
        <v>11</v>
      </c>
      <c r="AD81" s="1240">
        <v>495</v>
      </c>
      <c r="AE81" s="1151"/>
      <c r="AF81" s="1151"/>
      <c r="AG81" s="1151"/>
      <c r="AH81" s="1151"/>
      <c r="AI81" s="1151"/>
      <c r="AJ81" s="1151"/>
      <c r="AK81" s="1151"/>
      <c r="AL81" s="1151"/>
      <c r="AM81" s="1151"/>
      <c r="AN81" s="1151"/>
      <c r="AO81" s="1151"/>
      <c r="AP81" s="1151"/>
      <c r="AQ81" s="1151"/>
      <c r="AR81" s="1151"/>
      <c r="AS81" s="1151"/>
      <c r="AT81" s="1151"/>
      <c r="AU81" s="1151"/>
      <c r="AV81" s="1151"/>
      <c r="AW81" s="1151"/>
      <c r="AX81" s="1151"/>
      <c r="AY81" s="1151"/>
      <c r="AZ81" s="1151"/>
      <c r="BA81" s="1151"/>
      <c r="BB81" s="1151"/>
      <c r="BC81" s="1151"/>
      <c r="BD81" s="1151"/>
      <c r="BE81" s="1151"/>
      <c r="BF81" s="1151"/>
      <c r="BG81" s="1151"/>
      <c r="BH81" s="1151"/>
      <c r="BI81" s="1151"/>
      <c r="BJ81" s="1151"/>
      <c r="BK81" s="1151"/>
      <c r="BL81" s="1151"/>
    </row>
    <row r="82" spans="1:64" s="1151" customFormat="1" ht="20.100000000000001" customHeight="1" thickBot="1" x14ac:dyDescent="0.25">
      <c r="A82" s="1705"/>
      <c r="B82" s="1536" t="s">
        <v>68</v>
      </c>
      <c r="C82" s="1111">
        <v>155</v>
      </c>
      <c r="D82" s="1536" t="s">
        <v>47</v>
      </c>
      <c r="E82" s="1111">
        <v>170</v>
      </c>
      <c r="F82" s="1536" t="s">
        <v>194</v>
      </c>
      <c r="G82" s="1111">
        <v>145</v>
      </c>
      <c r="H82" s="1536" t="s">
        <v>11</v>
      </c>
      <c r="I82" s="1111">
        <v>167</v>
      </c>
      <c r="J82" s="1550" t="s">
        <v>50</v>
      </c>
      <c r="K82" s="1111">
        <v>176</v>
      </c>
      <c r="L82" s="1536" t="s">
        <v>41</v>
      </c>
      <c r="M82" s="1112">
        <v>180</v>
      </c>
      <c r="O82" s="1160"/>
      <c r="P82" s="1146">
        <v>8</v>
      </c>
      <c r="Q82" s="1315" t="s">
        <v>41</v>
      </c>
      <c r="R82" s="1137" t="s">
        <v>78</v>
      </c>
      <c r="S82" s="1169">
        <f>I76</f>
        <v>203</v>
      </c>
      <c r="T82" s="1169">
        <f>K78</f>
        <v>179</v>
      </c>
      <c r="U82" s="1169">
        <f>M82</f>
        <v>180</v>
      </c>
      <c r="V82" s="1700">
        <f t="shared" si="14"/>
        <v>562</v>
      </c>
      <c r="W82" s="1701"/>
      <c r="X82" s="1169">
        <v>0</v>
      </c>
      <c r="Y82" s="1214">
        <f t="shared" si="12"/>
        <v>562</v>
      </c>
      <c r="Z82" s="1211">
        <f t="shared" si="13"/>
        <v>187.33333333333334</v>
      </c>
      <c r="AA82" s="1153"/>
      <c r="AB82" s="1239">
        <v>8</v>
      </c>
      <c r="AC82" s="1173" t="s">
        <v>580</v>
      </c>
      <c r="AD82" s="1240">
        <v>477</v>
      </c>
      <c r="AF82" s="1233"/>
    </row>
    <row r="83" spans="1:64" s="1160" customFormat="1" ht="20.100000000000001" customHeight="1" x14ac:dyDescent="0.2">
      <c r="A83" s="1726"/>
      <c r="B83" s="1154"/>
      <c r="C83" s="1151"/>
      <c r="D83" s="1154"/>
      <c r="E83" s="1151"/>
      <c r="F83" s="1154"/>
      <c r="G83" s="1151"/>
      <c r="H83" s="1154"/>
      <c r="I83" s="1151"/>
      <c r="J83" s="1154"/>
      <c r="K83" s="1151"/>
      <c r="L83" s="1154"/>
      <c r="M83" s="1151"/>
      <c r="P83" s="1146">
        <v>9</v>
      </c>
      <c r="Q83" s="1315" t="s">
        <v>34</v>
      </c>
      <c r="R83" s="1137" t="s">
        <v>520</v>
      </c>
      <c r="S83" s="1169">
        <f>K75</f>
        <v>149</v>
      </c>
      <c r="T83" s="1169">
        <f>M79</f>
        <v>173</v>
      </c>
      <c r="U83" s="1169">
        <f>C81</f>
        <v>205</v>
      </c>
      <c r="V83" s="1700">
        <f t="shared" si="14"/>
        <v>527</v>
      </c>
      <c r="W83" s="1701"/>
      <c r="X83" s="1169">
        <v>0</v>
      </c>
      <c r="Y83" s="1214">
        <f t="shared" si="12"/>
        <v>527</v>
      </c>
      <c r="Z83" s="1211">
        <f t="shared" si="13"/>
        <v>175.66666666666666</v>
      </c>
      <c r="AA83" s="1234"/>
      <c r="AB83" s="1239">
        <v>9</v>
      </c>
      <c r="AC83" s="1174" t="s">
        <v>12</v>
      </c>
      <c r="AD83" s="1240">
        <v>451</v>
      </c>
      <c r="AE83" s="1151"/>
    </row>
    <row r="84" spans="1:64" s="1158" customFormat="1" ht="20.100000000000001" customHeight="1" x14ac:dyDescent="0.2">
      <c r="A84" s="1726"/>
      <c r="B84" s="1177"/>
      <c r="C84" s="1161"/>
      <c r="D84" s="1247"/>
      <c r="E84" s="1161"/>
      <c r="F84" s="1177"/>
      <c r="G84" s="1161"/>
      <c r="H84" s="1177"/>
      <c r="I84" s="1161"/>
      <c r="J84" s="1247"/>
      <c r="K84" s="1161"/>
      <c r="L84" s="1247"/>
      <c r="M84" s="1161"/>
      <c r="N84" s="1235"/>
      <c r="P84" s="1146">
        <v>10</v>
      </c>
      <c r="Q84" s="1315" t="s">
        <v>68</v>
      </c>
      <c r="R84" s="1137" t="s">
        <v>521</v>
      </c>
      <c r="S84" s="1169">
        <f>K76</f>
        <v>137</v>
      </c>
      <c r="T84" s="1169">
        <f>M78</f>
        <v>147</v>
      </c>
      <c r="U84" s="1169">
        <f>C82</f>
        <v>155</v>
      </c>
      <c r="V84" s="1700">
        <f t="shared" si="14"/>
        <v>439</v>
      </c>
      <c r="W84" s="1701"/>
      <c r="X84" s="1169">
        <v>0</v>
      </c>
      <c r="Y84" s="1214">
        <f t="shared" si="12"/>
        <v>439</v>
      </c>
      <c r="Z84" s="1211">
        <f t="shared" si="13"/>
        <v>146.33333333333334</v>
      </c>
      <c r="AB84" s="1239">
        <v>10</v>
      </c>
      <c r="AC84" s="1174" t="s">
        <v>68</v>
      </c>
      <c r="AD84" s="1240">
        <v>439</v>
      </c>
      <c r="AE84" s="1207"/>
    </row>
    <row r="85" spans="1:64" s="1160" customFormat="1" ht="20.100000000000001" customHeight="1" x14ac:dyDescent="0.2">
      <c r="A85" s="1726"/>
      <c r="B85" s="1247"/>
      <c r="C85" s="1161"/>
      <c r="D85" s="1177"/>
      <c r="E85" s="1161"/>
      <c r="F85" s="1177"/>
      <c r="G85" s="1161"/>
      <c r="H85" s="1177"/>
      <c r="I85" s="1161"/>
      <c r="J85" s="1177"/>
      <c r="K85" s="1161"/>
      <c r="L85" s="1177"/>
      <c r="M85" s="1161"/>
      <c r="N85" s="1152"/>
      <c r="P85" s="1146">
        <v>11</v>
      </c>
      <c r="Q85" s="1315" t="s">
        <v>566</v>
      </c>
      <c r="R85" s="1137" t="s">
        <v>523</v>
      </c>
      <c r="S85" s="1169">
        <f>M75</f>
        <v>162</v>
      </c>
      <c r="T85" s="1169">
        <f>C79</f>
        <v>170</v>
      </c>
      <c r="U85" s="1169">
        <f>E81</f>
        <v>167</v>
      </c>
      <c r="V85" s="1700">
        <f t="shared" si="14"/>
        <v>499</v>
      </c>
      <c r="W85" s="1701"/>
      <c r="X85" s="1169">
        <v>0</v>
      </c>
      <c r="Y85" s="1214">
        <f t="shared" si="12"/>
        <v>499</v>
      </c>
      <c r="Z85" s="1211">
        <f t="shared" si="13"/>
        <v>166.33333333333334</v>
      </c>
      <c r="AB85" s="1239">
        <v>11</v>
      </c>
      <c r="AC85" s="1174" t="s">
        <v>39</v>
      </c>
      <c r="AD85" s="1240">
        <v>438</v>
      </c>
      <c r="AE85" s="1151"/>
    </row>
    <row r="86" spans="1:64" s="1236" customFormat="1" ht="20.100000000000001" customHeight="1" thickBot="1" x14ac:dyDescent="0.25">
      <c r="A86" s="1105"/>
      <c r="B86" s="1100"/>
      <c r="C86" s="1101"/>
      <c r="D86" s="1100"/>
      <c r="E86" s="1101"/>
      <c r="F86" s="1100"/>
      <c r="G86" s="1101"/>
      <c r="H86" s="1100"/>
      <c r="I86" s="1101"/>
      <c r="J86" s="1101"/>
      <c r="K86" s="1101"/>
      <c r="L86" s="1101"/>
      <c r="M86" s="1101"/>
      <c r="N86" s="1154"/>
      <c r="P86" s="1147">
        <v>12</v>
      </c>
      <c r="Q86" s="1642" t="s">
        <v>47</v>
      </c>
      <c r="R86" s="1139" t="s">
        <v>524</v>
      </c>
      <c r="S86" s="1182">
        <f>M76</f>
        <v>204</v>
      </c>
      <c r="T86" s="1182">
        <f>C78</f>
        <v>152</v>
      </c>
      <c r="U86" s="1182">
        <f>E82</f>
        <v>170</v>
      </c>
      <c r="V86" s="1698">
        <f t="shared" si="14"/>
        <v>526</v>
      </c>
      <c r="W86" s="1699"/>
      <c r="X86" s="1182">
        <v>0</v>
      </c>
      <c r="Y86" s="1223">
        <f t="shared" si="12"/>
        <v>526</v>
      </c>
      <c r="Z86" s="1224">
        <f t="shared" si="13"/>
        <v>175.33333333333334</v>
      </c>
      <c r="AB86" s="1244">
        <v>12</v>
      </c>
      <c r="AC86" s="1245" t="s">
        <v>194</v>
      </c>
      <c r="AD86" s="1246">
        <v>415</v>
      </c>
      <c r="AE86" s="1228"/>
    </row>
    <row r="87" spans="1:64" s="1236" customFormat="1" ht="20.100000000000001" customHeight="1" x14ac:dyDescent="0.2">
      <c r="A87" s="1105"/>
      <c r="B87" s="1100"/>
      <c r="C87" s="1101"/>
      <c r="D87" s="1100"/>
      <c r="E87" s="1101"/>
      <c r="F87" s="1100"/>
      <c r="G87" s="1101"/>
      <c r="H87" s="1100"/>
      <c r="I87" s="1101"/>
      <c r="J87" s="1101"/>
      <c r="K87" s="1101"/>
      <c r="L87" s="1101"/>
      <c r="M87" s="1101"/>
      <c r="N87" s="1154"/>
      <c r="P87" s="1412"/>
      <c r="Q87" s="1539"/>
      <c r="R87" s="1420"/>
      <c r="S87" s="1412"/>
      <c r="T87" s="1412"/>
      <c r="U87" s="1412"/>
      <c r="V87" s="1412"/>
      <c r="W87" s="1412"/>
      <c r="X87" s="1412"/>
      <c r="Y87" s="1414"/>
      <c r="Z87" s="1415"/>
      <c r="AB87" s="1411"/>
      <c r="AC87" s="1533"/>
      <c r="AD87" s="1586"/>
      <c r="AE87" s="1228"/>
    </row>
    <row r="88" spans="1:64" s="1236" customFormat="1" ht="20.100000000000001" customHeight="1" outlineLevel="1" x14ac:dyDescent="0.25">
      <c r="A88" s="1105"/>
      <c r="B88" s="786"/>
      <c r="C88" s="1630" t="s">
        <v>477</v>
      </c>
      <c r="D88" s="1630"/>
      <c r="E88" s="1630"/>
      <c r="F88" s="1630"/>
      <c r="G88" s="1630"/>
      <c r="H88" s="1630"/>
      <c r="I88" s="1630"/>
      <c r="J88" s="1630"/>
      <c r="K88" s="1630"/>
      <c r="L88" s="1630"/>
      <c r="M88" s="1630"/>
      <c r="N88" s="1154"/>
      <c r="P88" s="1196"/>
      <c r="Q88" s="1205"/>
      <c r="R88" s="1160"/>
      <c r="S88" s="1160"/>
      <c r="T88" s="1160"/>
      <c r="U88" s="1160"/>
      <c r="V88" s="1160"/>
      <c r="W88" s="1160"/>
      <c r="X88" s="1160"/>
      <c r="Y88" s="1160"/>
      <c r="Z88" s="1160"/>
      <c r="AB88" s="1160"/>
      <c r="AC88" s="1160"/>
      <c r="AD88" s="1160"/>
      <c r="AE88" s="1228"/>
    </row>
    <row r="89" spans="1:64" s="1236" customFormat="1" ht="20.100000000000001" customHeight="1" outlineLevel="1" x14ac:dyDescent="0.25">
      <c r="A89" s="786"/>
      <c r="B89" s="786"/>
      <c r="C89" s="1492"/>
      <c r="D89" s="1492"/>
      <c r="E89" s="1493"/>
      <c r="F89" s="1494"/>
      <c r="G89" s="1494"/>
      <c r="H89" s="1494"/>
      <c r="I89" s="1494"/>
      <c r="J89" s="1494"/>
      <c r="K89" s="1494"/>
      <c r="L89" s="1494"/>
      <c r="M89" s="1494"/>
      <c r="P89" s="1196"/>
      <c r="Q89" s="1205"/>
      <c r="R89" s="1160"/>
      <c r="S89" s="1160"/>
      <c r="T89" s="1160"/>
      <c r="U89" s="1160"/>
      <c r="V89" s="1160"/>
      <c r="W89" s="1160"/>
      <c r="X89" s="1160"/>
      <c r="Y89" s="1160"/>
      <c r="Z89" s="1160"/>
      <c r="AB89" s="1160"/>
      <c r="AC89" s="1160"/>
      <c r="AD89" s="1160"/>
      <c r="AE89" s="1228"/>
    </row>
    <row r="90" spans="1:64" s="1236" customFormat="1" ht="20.100000000000001" customHeight="1" outlineLevel="1" x14ac:dyDescent="0.25">
      <c r="A90" s="786"/>
      <c r="B90" s="786"/>
      <c r="C90" s="1495"/>
      <c r="D90" s="1496" t="s">
        <v>635</v>
      </c>
      <c r="E90" s="1496"/>
      <c r="F90" s="1496"/>
      <c r="G90" s="1496"/>
      <c r="H90" s="1496"/>
      <c r="I90" s="1496"/>
      <c r="J90" s="1496"/>
      <c r="K90" s="1496"/>
      <c r="L90" s="1496"/>
      <c r="M90" s="1496"/>
      <c r="P90" s="1103"/>
      <c r="Q90" s="1104"/>
      <c r="R90" s="1101"/>
      <c r="S90" s="1101"/>
      <c r="T90" s="1101"/>
      <c r="U90" s="1101"/>
      <c r="V90" s="1101"/>
      <c r="W90" s="1101"/>
      <c r="X90" s="1101"/>
      <c r="Y90" s="1101"/>
      <c r="Z90" s="1101"/>
      <c r="AB90" s="1099"/>
      <c r="AC90" s="1101"/>
      <c r="AD90" s="1102"/>
      <c r="AE90" s="1228"/>
    </row>
    <row r="91" spans="1:64" s="1236" customFormat="1" ht="20.100000000000001" customHeight="1" outlineLevel="1" x14ac:dyDescent="0.25">
      <c r="A91" s="786"/>
      <c r="B91" s="786"/>
      <c r="C91" s="1495"/>
      <c r="D91" s="1496"/>
      <c r="E91" s="1496"/>
      <c r="F91" s="1496"/>
      <c r="G91" s="1496"/>
      <c r="H91" s="1496"/>
      <c r="I91" s="1496"/>
      <c r="J91" s="1496"/>
      <c r="K91" s="1496"/>
      <c r="L91" s="1496"/>
      <c r="M91" s="1496"/>
      <c r="P91" s="786"/>
      <c r="Q91" s="786"/>
      <c r="R91" s="786"/>
      <c r="S91" s="786"/>
      <c r="T91" s="786"/>
      <c r="U91" s="786"/>
      <c r="V91" s="786"/>
      <c r="W91" s="786"/>
      <c r="X91" s="786"/>
      <c r="Y91" s="786"/>
      <c r="Z91" s="786"/>
      <c r="AB91" s="786"/>
      <c r="AC91" s="786"/>
      <c r="AD91" s="786"/>
      <c r="AE91" s="1228"/>
    </row>
    <row r="92" spans="1:64" s="1236" customFormat="1" ht="20.100000000000001" customHeight="1" outlineLevel="1" x14ac:dyDescent="0.25">
      <c r="A92" s="786"/>
      <c r="B92" s="786"/>
      <c r="C92" s="1497" t="s">
        <v>636</v>
      </c>
      <c r="D92" s="1495" t="s">
        <v>637</v>
      </c>
      <c r="E92" s="1498"/>
      <c r="F92" s="1498"/>
      <c r="G92" s="1498"/>
      <c r="H92" s="1498"/>
      <c r="I92" s="1498"/>
      <c r="J92" s="1498"/>
      <c r="K92" s="1498"/>
      <c r="L92" s="1498"/>
      <c r="M92" s="1498"/>
      <c r="P92" s="786"/>
      <c r="Q92" s="786"/>
      <c r="R92" s="786"/>
      <c r="S92" s="786"/>
      <c r="T92" s="786"/>
      <c r="U92" s="786"/>
      <c r="V92" s="786"/>
      <c r="W92" s="786"/>
      <c r="X92" s="786"/>
      <c r="Y92" s="786"/>
      <c r="Z92" s="786"/>
      <c r="AB92" s="786"/>
      <c r="AC92" s="786"/>
      <c r="AD92" s="786"/>
      <c r="AE92" s="1228"/>
    </row>
    <row r="93" spans="1:64" s="1236" customFormat="1" ht="20.100000000000001" customHeight="1" outlineLevel="1" x14ac:dyDescent="0.25">
      <c r="A93" s="786"/>
      <c r="B93" s="786"/>
      <c r="C93" s="1495"/>
      <c r="D93" s="1499" t="s">
        <v>638</v>
      </c>
      <c r="E93" s="1498"/>
      <c r="F93" s="1498"/>
      <c r="G93" s="1498"/>
      <c r="H93" s="1498"/>
      <c r="I93" s="1498"/>
      <c r="J93" s="1498"/>
      <c r="K93" s="1498"/>
      <c r="L93" s="1498"/>
      <c r="M93" s="1498"/>
      <c r="P93" s="786"/>
      <c r="Q93" s="786"/>
      <c r="R93" s="786"/>
      <c r="S93" s="786"/>
      <c r="T93" s="786"/>
      <c r="U93" s="786"/>
      <c r="V93" s="786"/>
      <c r="W93" s="786"/>
      <c r="X93" s="786"/>
      <c r="Y93" s="786"/>
      <c r="Z93" s="786"/>
      <c r="AB93" s="786"/>
      <c r="AC93" s="786"/>
      <c r="AD93" s="786"/>
      <c r="AE93" s="1228"/>
    </row>
    <row r="94" spans="1:64" s="1160" customFormat="1" ht="20.100000000000001" customHeight="1" outlineLevel="1" x14ac:dyDescent="0.25">
      <c r="A94" s="786"/>
      <c r="B94" s="786"/>
      <c r="C94" s="1495"/>
      <c r="D94" s="1499" t="s">
        <v>639</v>
      </c>
      <c r="E94" s="1498"/>
      <c r="F94" s="1498"/>
      <c r="G94" s="1498"/>
      <c r="H94" s="1498"/>
      <c r="I94" s="1498"/>
      <c r="J94" s="1498"/>
      <c r="K94" s="1498"/>
      <c r="L94" s="1498"/>
      <c r="M94" s="1498"/>
      <c r="P94" s="786"/>
      <c r="Q94" s="786"/>
      <c r="R94" s="786"/>
      <c r="S94" s="786"/>
      <c r="T94" s="786"/>
      <c r="U94" s="786"/>
      <c r="V94" s="786"/>
      <c r="W94" s="786"/>
      <c r="X94" s="786"/>
      <c r="Y94" s="786"/>
      <c r="Z94" s="786"/>
      <c r="AA94" s="1241"/>
      <c r="AB94" s="786"/>
      <c r="AC94" s="786"/>
      <c r="AD94" s="786"/>
      <c r="AE94" s="1151"/>
    </row>
    <row r="95" spans="1:64" s="1160" customFormat="1" ht="20.100000000000001" customHeight="1" outlineLevel="1" x14ac:dyDescent="0.25">
      <c r="A95" s="786"/>
      <c r="B95" s="786"/>
      <c r="C95" s="1495"/>
      <c r="D95" s="1496"/>
      <c r="E95" s="1496"/>
      <c r="F95" s="1496"/>
      <c r="G95" s="1496"/>
      <c r="H95" s="1496"/>
      <c r="I95" s="1496"/>
      <c r="J95" s="1496"/>
      <c r="K95" s="1496"/>
      <c r="L95" s="1496"/>
      <c r="M95" s="1496"/>
      <c r="P95" s="786"/>
      <c r="Q95" s="786"/>
      <c r="R95" s="786"/>
      <c r="S95" s="786"/>
      <c r="T95" s="786"/>
      <c r="U95" s="786"/>
      <c r="V95" s="786"/>
      <c r="W95" s="786"/>
      <c r="X95" s="786"/>
      <c r="Y95" s="786"/>
      <c r="Z95" s="786"/>
      <c r="AB95" s="786"/>
      <c r="AC95" s="786"/>
      <c r="AD95" s="786"/>
      <c r="AE95" s="1151"/>
    </row>
    <row r="96" spans="1:64" s="1160" customFormat="1" ht="20.100000000000001" customHeight="1" outlineLevel="1" x14ac:dyDescent="0.25">
      <c r="A96" s="786"/>
      <c r="B96" s="786"/>
      <c r="C96" s="1495"/>
      <c r="D96" s="1496" t="s">
        <v>640</v>
      </c>
      <c r="E96" s="1496"/>
      <c r="F96" s="1496"/>
      <c r="G96" s="1496"/>
      <c r="H96" s="1496"/>
      <c r="I96" s="1496"/>
      <c r="J96" s="1496"/>
      <c r="K96" s="1496"/>
      <c r="L96" s="1496"/>
      <c r="M96" s="1496"/>
      <c r="P96" s="786"/>
      <c r="Q96" s="786"/>
      <c r="R96" s="786"/>
      <c r="S96" s="786"/>
      <c r="T96" s="786"/>
      <c r="U96" s="786"/>
      <c r="V96" s="786"/>
      <c r="W96" s="786"/>
      <c r="X96" s="786"/>
      <c r="Y96" s="786"/>
      <c r="Z96" s="786"/>
      <c r="AB96" s="786"/>
      <c r="AC96" s="786"/>
      <c r="AD96" s="786"/>
      <c r="AE96" s="1151"/>
    </row>
    <row r="97" spans="1:31" s="1160" customFormat="1" ht="20.100000000000001" customHeight="1" x14ac:dyDescent="0.25">
      <c r="A97" s="786"/>
      <c r="B97" s="786"/>
      <c r="C97" s="1495"/>
      <c r="D97" s="1496"/>
      <c r="E97" s="1496"/>
      <c r="F97" s="1496"/>
      <c r="G97" s="1496"/>
      <c r="H97" s="1496"/>
      <c r="I97" s="1496"/>
      <c r="J97" s="1496"/>
      <c r="K97" s="1496"/>
      <c r="L97" s="1496"/>
      <c r="M97" s="1496"/>
      <c r="P97" s="786"/>
      <c r="Q97" s="786"/>
      <c r="R97" s="786"/>
      <c r="S97" s="786"/>
      <c r="T97" s="786"/>
      <c r="U97" s="786"/>
      <c r="V97" s="786"/>
      <c r="W97" s="786"/>
      <c r="X97" s="786"/>
      <c r="Y97" s="786"/>
      <c r="Z97" s="786"/>
      <c r="AB97" s="786"/>
      <c r="AC97" s="786"/>
      <c r="AD97" s="786"/>
      <c r="AE97" s="1151"/>
    </row>
    <row r="98" spans="1:31" s="1160" customFormat="1" ht="20.100000000000001" customHeight="1" x14ac:dyDescent="0.25">
      <c r="A98" s="786"/>
      <c r="B98" s="786"/>
      <c r="C98" s="1497" t="s">
        <v>641</v>
      </c>
      <c r="D98" s="1495" t="s">
        <v>642</v>
      </c>
      <c r="E98" s="1498"/>
      <c r="F98" s="1498"/>
      <c r="G98" s="1498"/>
      <c r="H98" s="1498"/>
      <c r="I98" s="1498"/>
      <c r="J98" s="1498"/>
      <c r="K98" s="1498"/>
      <c r="L98" s="1498"/>
      <c r="M98" s="1498"/>
      <c r="P98" s="786"/>
      <c r="Q98" s="786"/>
      <c r="R98" s="786"/>
      <c r="S98" s="786"/>
      <c r="T98" s="786"/>
      <c r="U98" s="786"/>
      <c r="V98" s="786"/>
      <c r="W98" s="786"/>
      <c r="X98" s="786"/>
      <c r="Y98" s="786"/>
      <c r="Z98" s="786"/>
      <c r="AB98" s="786"/>
      <c r="AC98" s="786"/>
      <c r="AD98" s="786"/>
      <c r="AE98" s="1151"/>
    </row>
    <row r="99" spans="1:31" s="1160" customFormat="1" ht="20.100000000000001" customHeight="1" x14ac:dyDescent="0.25">
      <c r="A99" s="786"/>
      <c r="B99" s="786"/>
      <c r="C99" s="1497"/>
      <c r="D99" s="1495" t="s">
        <v>643</v>
      </c>
      <c r="E99" s="1498"/>
      <c r="F99" s="1498"/>
      <c r="G99" s="1498"/>
      <c r="H99" s="1498"/>
      <c r="I99" s="1498"/>
      <c r="J99" s="1498"/>
      <c r="K99" s="1498"/>
      <c r="L99" s="1498"/>
      <c r="M99" s="1498"/>
      <c r="P99" s="786"/>
      <c r="Q99" s="786"/>
      <c r="R99" s="786"/>
      <c r="S99" s="786"/>
      <c r="T99" s="786"/>
      <c r="U99" s="786"/>
      <c r="V99" s="786"/>
      <c r="W99" s="786"/>
      <c r="X99" s="786"/>
      <c r="Y99" s="786"/>
      <c r="Z99" s="786"/>
      <c r="AB99" s="786"/>
      <c r="AC99" s="786"/>
      <c r="AD99" s="786"/>
      <c r="AE99" s="1151"/>
    </row>
    <row r="100" spans="1:31" s="1160" customFormat="1" ht="20.100000000000001" customHeight="1" x14ac:dyDescent="0.25">
      <c r="A100" s="786"/>
      <c r="B100" s="786"/>
      <c r="C100" s="1495"/>
      <c r="D100" s="1499" t="s">
        <v>644</v>
      </c>
      <c r="E100" s="1498"/>
      <c r="F100" s="1498"/>
      <c r="G100" s="1498"/>
      <c r="H100" s="1498"/>
      <c r="I100" s="1498"/>
      <c r="J100" s="1498"/>
      <c r="K100" s="1498"/>
      <c r="L100" s="1498"/>
      <c r="M100" s="1498"/>
      <c r="P100" s="786"/>
      <c r="Q100" s="786"/>
      <c r="R100" s="786"/>
      <c r="S100" s="786"/>
      <c r="T100" s="786"/>
      <c r="U100" s="786"/>
      <c r="V100" s="786"/>
      <c r="W100" s="786"/>
      <c r="X100" s="786"/>
      <c r="Y100" s="786"/>
      <c r="Z100" s="786"/>
      <c r="AB100" s="786"/>
      <c r="AC100" s="786"/>
      <c r="AD100" s="786"/>
      <c r="AE100" s="1151"/>
    </row>
    <row r="101" spans="1:31" ht="15.75" x14ac:dyDescent="0.25">
      <c r="A101" s="786"/>
      <c r="B101" s="786"/>
      <c r="C101" s="1495"/>
      <c r="D101" s="1499" t="s">
        <v>645</v>
      </c>
      <c r="E101" s="1498"/>
      <c r="F101" s="1498"/>
      <c r="G101" s="1498"/>
      <c r="H101" s="1498"/>
      <c r="I101" s="1498"/>
      <c r="J101" s="1498"/>
      <c r="K101" s="1498"/>
      <c r="L101" s="1498"/>
      <c r="M101" s="1498"/>
      <c r="P101" s="786"/>
      <c r="Q101" s="786"/>
      <c r="R101" s="786"/>
      <c r="S101" s="786"/>
      <c r="T101" s="786"/>
      <c r="U101" s="786"/>
      <c r="V101" s="786"/>
      <c r="W101" s="786"/>
      <c r="X101" s="786"/>
      <c r="Y101" s="786"/>
      <c r="Z101" s="786"/>
      <c r="AB101" s="786"/>
      <c r="AC101" s="786"/>
      <c r="AD101" s="786"/>
    </row>
    <row r="102" spans="1:31" s="786" customFormat="1" ht="21.75" customHeight="1" x14ac:dyDescent="0.25">
      <c r="C102" s="1495"/>
      <c r="D102" s="1499" t="s">
        <v>646</v>
      </c>
      <c r="E102" s="1498"/>
      <c r="F102" s="1498"/>
      <c r="G102" s="1498"/>
      <c r="H102" s="1498"/>
      <c r="I102" s="1498"/>
      <c r="J102" s="1498"/>
      <c r="K102" s="1498"/>
      <c r="L102" s="1498"/>
      <c r="M102" s="1498"/>
      <c r="N102" s="1630"/>
      <c r="O102" s="1492"/>
    </row>
    <row r="103" spans="1:31" s="786" customFormat="1" ht="12" customHeight="1" x14ac:dyDescent="0.25">
      <c r="C103" s="1495"/>
      <c r="D103" s="1499" t="s">
        <v>647</v>
      </c>
      <c r="E103" s="1498"/>
      <c r="F103" s="1498"/>
      <c r="G103" s="1498"/>
      <c r="H103" s="1498"/>
      <c r="I103" s="1498"/>
      <c r="J103" s="1498"/>
      <c r="K103" s="1498"/>
      <c r="L103" s="1498"/>
      <c r="M103" s="1498"/>
      <c r="N103" s="1494"/>
      <c r="O103" s="1492"/>
    </row>
    <row r="104" spans="1:31" s="786" customFormat="1" ht="15" customHeight="1" x14ac:dyDescent="0.25">
      <c r="A104" s="1105"/>
      <c r="B104" s="1100"/>
      <c r="C104" s="1101"/>
      <c r="D104" s="1100"/>
      <c r="E104" s="1101"/>
      <c r="F104" s="1100"/>
      <c r="G104" s="1101"/>
      <c r="H104" s="1100"/>
      <c r="I104" s="1101"/>
      <c r="J104" s="1101"/>
      <c r="K104" s="1101"/>
      <c r="L104" s="1101"/>
      <c r="M104" s="1101"/>
      <c r="N104" s="1496"/>
      <c r="O104" s="1492"/>
    </row>
    <row r="105" spans="1:31" s="786" customFormat="1" ht="12" customHeight="1" x14ac:dyDescent="0.25">
      <c r="A105" s="1105"/>
      <c r="B105" s="1100"/>
      <c r="C105" s="1101"/>
      <c r="D105" s="1100"/>
      <c r="E105" s="1101"/>
      <c r="F105" s="1100"/>
      <c r="G105" s="1101"/>
      <c r="H105" s="1100"/>
      <c r="I105" s="1101"/>
      <c r="J105" s="1101"/>
      <c r="K105" s="1101"/>
      <c r="L105" s="1101"/>
      <c r="M105" s="1101"/>
      <c r="N105" s="1496"/>
      <c r="O105" s="1492"/>
    </row>
    <row r="106" spans="1:31" s="786" customFormat="1" ht="15" customHeight="1" x14ac:dyDescent="0.25">
      <c r="A106" s="1105"/>
      <c r="B106" s="1100"/>
      <c r="C106" s="1101"/>
      <c r="D106" s="1100"/>
      <c r="E106" s="1101"/>
      <c r="F106" s="1100"/>
      <c r="G106" s="1101"/>
      <c r="H106" s="1100"/>
      <c r="I106" s="1101"/>
      <c r="J106" s="1101"/>
      <c r="K106" s="1101"/>
      <c r="L106" s="1101"/>
      <c r="M106" s="1101"/>
      <c r="N106" s="1498"/>
      <c r="O106" s="1495"/>
    </row>
    <row r="107" spans="1:31" s="786" customFormat="1" ht="15" customHeight="1" x14ac:dyDescent="0.25">
      <c r="A107" s="1105"/>
      <c r="B107" s="1100"/>
      <c r="C107" s="1101"/>
      <c r="D107" s="1100"/>
      <c r="E107" s="1101"/>
      <c r="F107" s="1100"/>
      <c r="G107" s="1101"/>
      <c r="H107" s="1100"/>
      <c r="I107" s="1101"/>
      <c r="J107" s="1101"/>
      <c r="K107" s="1101"/>
      <c r="L107" s="1101"/>
      <c r="M107" s="1101"/>
      <c r="N107" s="1498"/>
      <c r="O107" s="1495"/>
      <c r="P107" s="1103"/>
      <c r="Q107" s="1104"/>
      <c r="R107" s="1101"/>
      <c r="S107" s="1101"/>
      <c r="T107" s="1101"/>
      <c r="U107" s="1101"/>
      <c r="V107" s="1101"/>
      <c r="W107" s="1101"/>
      <c r="X107" s="1101"/>
      <c r="Y107" s="1101"/>
      <c r="Z107" s="1101"/>
      <c r="AB107" s="1099"/>
      <c r="AC107" s="1101"/>
      <c r="AD107" s="1102"/>
    </row>
    <row r="108" spans="1:31" s="786" customFormat="1" ht="15" customHeight="1" x14ac:dyDescent="0.25">
      <c r="A108" s="1105"/>
      <c r="B108" s="1100"/>
      <c r="C108" s="1101"/>
      <c r="D108" s="1100"/>
      <c r="E108" s="1101"/>
      <c r="F108" s="1100"/>
      <c r="G108" s="1101"/>
      <c r="H108" s="1100"/>
      <c r="I108" s="1101"/>
      <c r="J108" s="1101"/>
      <c r="K108" s="1101"/>
      <c r="L108" s="1101"/>
      <c r="M108" s="1101"/>
      <c r="N108" s="1498"/>
      <c r="O108" s="1495"/>
      <c r="P108" s="1103"/>
      <c r="Q108" s="1104"/>
      <c r="R108" s="1101"/>
      <c r="S108" s="1101"/>
      <c r="T108" s="1101"/>
      <c r="U108" s="1101"/>
      <c r="V108" s="1101"/>
      <c r="W108" s="1101"/>
      <c r="X108" s="1101"/>
      <c r="Y108" s="1101"/>
      <c r="Z108" s="1101"/>
      <c r="AB108" s="1099"/>
      <c r="AC108" s="1101"/>
      <c r="AD108" s="1102"/>
    </row>
    <row r="109" spans="1:31" s="786" customFormat="1" ht="12" customHeight="1" x14ac:dyDescent="0.25">
      <c r="A109" s="1105"/>
      <c r="B109" s="1100"/>
      <c r="C109" s="1101"/>
      <c r="D109" s="1100"/>
      <c r="E109" s="1101"/>
      <c r="F109" s="1100"/>
      <c r="G109" s="1101"/>
      <c r="H109" s="1100"/>
      <c r="I109" s="1101"/>
      <c r="J109" s="1101"/>
      <c r="K109" s="1101"/>
      <c r="L109" s="1101"/>
      <c r="M109" s="1101"/>
      <c r="N109" s="1496"/>
      <c r="O109" s="1492"/>
      <c r="P109" s="1103"/>
      <c r="Q109" s="1104"/>
      <c r="R109" s="1101"/>
      <c r="S109" s="1101"/>
      <c r="T109" s="1101"/>
      <c r="U109" s="1101"/>
      <c r="V109" s="1101"/>
      <c r="W109" s="1101"/>
      <c r="X109" s="1101"/>
      <c r="Y109" s="1101"/>
      <c r="Z109" s="1101"/>
      <c r="AB109" s="1099"/>
      <c r="AC109" s="1101"/>
      <c r="AD109" s="1102"/>
    </row>
    <row r="110" spans="1:31" s="786" customFormat="1" ht="15" customHeight="1" x14ac:dyDescent="0.25">
      <c r="A110" s="1105"/>
      <c r="B110" s="1100"/>
      <c r="C110" s="1101"/>
      <c r="D110" s="1100"/>
      <c r="E110" s="1101"/>
      <c r="F110" s="1100"/>
      <c r="G110" s="1101"/>
      <c r="H110" s="1100"/>
      <c r="I110" s="1101"/>
      <c r="J110" s="1101"/>
      <c r="K110" s="1101"/>
      <c r="L110" s="1101"/>
      <c r="M110" s="1101"/>
      <c r="N110" s="1496"/>
      <c r="O110" s="1492"/>
      <c r="P110" s="1103"/>
      <c r="Q110" s="1104"/>
      <c r="R110" s="1101"/>
      <c r="S110" s="1101"/>
      <c r="T110" s="1101"/>
      <c r="U110" s="1101"/>
      <c r="V110" s="1101"/>
      <c r="W110" s="1101"/>
      <c r="X110" s="1101"/>
      <c r="Y110" s="1101"/>
      <c r="Z110" s="1101"/>
      <c r="AB110" s="1099"/>
      <c r="AC110" s="1101"/>
      <c r="AD110" s="1102"/>
    </row>
    <row r="111" spans="1:31" s="786" customFormat="1" ht="12" customHeight="1" x14ac:dyDescent="0.25">
      <c r="A111" s="1105"/>
      <c r="B111" s="1100"/>
      <c r="C111" s="1101"/>
      <c r="D111" s="1100"/>
      <c r="E111" s="1101"/>
      <c r="F111" s="1100"/>
      <c r="G111" s="1101"/>
      <c r="H111" s="1100"/>
      <c r="I111" s="1101"/>
      <c r="J111" s="1101"/>
      <c r="K111" s="1101"/>
      <c r="L111" s="1101"/>
      <c r="M111" s="1101"/>
      <c r="N111" s="1496"/>
      <c r="O111" s="1492"/>
      <c r="P111" s="1103"/>
      <c r="Q111" s="1104"/>
      <c r="R111" s="1101"/>
      <c r="S111" s="1101"/>
      <c r="T111" s="1101"/>
      <c r="U111" s="1101"/>
      <c r="V111" s="1101"/>
      <c r="W111" s="1101"/>
      <c r="X111" s="1101"/>
      <c r="Y111" s="1101"/>
      <c r="Z111" s="1101"/>
      <c r="AB111" s="1099"/>
      <c r="AC111" s="1101"/>
      <c r="AD111" s="1102"/>
    </row>
    <row r="112" spans="1:31" s="786" customFormat="1" ht="15" customHeight="1" x14ac:dyDescent="0.25">
      <c r="A112" s="1105"/>
      <c r="B112" s="1100"/>
      <c r="C112" s="1101"/>
      <c r="D112" s="1100"/>
      <c r="E112" s="1101"/>
      <c r="F112" s="1100"/>
      <c r="G112" s="1101"/>
      <c r="H112" s="1100"/>
      <c r="I112" s="1101"/>
      <c r="J112" s="1101"/>
      <c r="K112" s="1101"/>
      <c r="L112" s="1101"/>
      <c r="M112" s="1101"/>
      <c r="N112" s="1498"/>
      <c r="O112" s="1495"/>
      <c r="P112" s="1103"/>
      <c r="Q112" s="1104"/>
      <c r="R112" s="1101"/>
      <c r="S112" s="1101"/>
      <c r="T112" s="1101"/>
      <c r="U112" s="1101"/>
      <c r="V112" s="1101"/>
      <c r="W112" s="1101"/>
      <c r="X112" s="1101"/>
      <c r="Y112" s="1101"/>
      <c r="Z112" s="1101"/>
      <c r="AB112" s="1099"/>
      <c r="AC112" s="1101"/>
      <c r="AD112" s="1102"/>
    </row>
    <row r="113" spans="1:30" s="786" customFormat="1" ht="15" customHeight="1" x14ac:dyDescent="0.25">
      <c r="A113" s="1105"/>
      <c r="B113" s="1100"/>
      <c r="C113" s="1101"/>
      <c r="D113" s="1100"/>
      <c r="E113" s="1101"/>
      <c r="F113" s="1100"/>
      <c r="G113" s="1101"/>
      <c r="H113" s="1100"/>
      <c r="I113" s="1101"/>
      <c r="J113" s="1101"/>
      <c r="K113" s="1101"/>
      <c r="L113" s="1101"/>
      <c r="M113" s="1101"/>
      <c r="N113" s="1498"/>
      <c r="O113" s="1495"/>
      <c r="P113" s="1103"/>
      <c r="Q113" s="1104"/>
      <c r="R113" s="1101"/>
      <c r="S113" s="1101"/>
      <c r="T113" s="1101"/>
      <c r="U113" s="1101"/>
      <c r="V113" s="1101"/>
      <c r="W113" s="1101"/>
      <c r="X113" s="1101"/>
      <c r="Y113" s="1101"/>
      <c r="Z113" s="1101"/>
      <c r="AB113" s="1099"/>
      <c r="AC113" s="1101"/>
      <c r="AD113" s="1102"/>
    </row>
    <row r="114" spans="1:30" s="786" customFormat="1" ht="15" customHeight="1" x14ac:dyDescent="0.25">
      <c r="A114" s="1105"/>
      <c r="B114" s="1100"/>
      <c r="C114" s="1101"/>
      <c r="D114" s="1100"/>
      <c r="E114" s="1101"/>
      <c r="F114" s="1100"/>
      <c r="G114" s="1101"/>
      <c r="H114" s="1100"/>
      <c r="I114" s="1101"/>
      <c r="J114" s="1101"/>
      <c r="K114" s="1101"/>
      <c r="L114" s="1101"/>
      <c r="M114" s="1101"/>
      <c r="N114" s="1498"/>
      <c r="O114" s="1495"/>
      <c r="P114" s="1103"/>
      <c r="Q114" s="1104"/>
      <c r="R114" s="1101"/>
      <c r="S114" s="1101"/>
      <c r="T114" s="1101"/>
      <c r="U114" s="1101"/>
      <c r="V114" s="1101"/>
      <c r="W114" s="1101"/>
      <c r="X114" s="1101"/>
      <c r="Y114" s="1101"/>
      <c r="Z114" s="1101"/>
      <c r="AB114" s="1099"/>
      <c r="AC114" s="1101"/>
      <c r="AD114" s="1102"/>
    </row>
    <row r="115" spans="1:30" s="786" customFormat="1" ht="15" customHeight="1" x14ac:dyDescent="0.25">
      <c r="A115" s="1105"/>
      <c r="B115" s="1100"/>
      <c r="C115" s="1101"/>
      <c r="D115" s="1100"/>
      <c r="E115" s="1101"/>
      <c r="F115" s="1100"/>
      <c r="G115" s="1101"/>
      <c r="H115" s="1100"/>
      <c r="I115" s="1101"/>
      <c r="J115" s="1101"/>
      <c r="K115" s="1101"/>
      <c r="L115" s="1101"/>
      <c r="M115" s="1101"/>
      <c r="N115" s="1498"/>
      <c r="O115" s="1495"/>
      <c r="P115" s="1103"/>
      <c r="Q115" s="1104"/>
      <c r="R115" s="1101"/>
      <c r="S115" s="1101"/>
      <c r="T115" s="1101"/>
      <c r="U115" s="1101"/>
      <c r="V115" s="1101"/>
      <c r="W115" s="1101"/>
      <c r="X115" s="1101"/>
      <c r="Y115" s="1101"/>
      <c r="Z115" s="1101"/>
      <c r="AB115" s="1099"/>
      <c r="AC115" s="1101"/>
      <c r="AD115" s="1102"/>
    </row>
    <row r="116" spans="1:30" s="786" customFormat="1" ht="15" customHeight="1" x14ac:dyDescent="0.25">
      <c r="A116" s="1105"/>
      <c r="B116" s="1100"/>
      <c r="C116" s="1101"/>
      <c r="D116" s="1100"/>
      <c r="E116" s="1101"/>
      <c r="F116" s="1100"/>
      <c r="G116" s="1101"/>
      <c r="H116" s="1100"/>
      <c r="I116" s="1101"/>
      <c r="J116" s="1101"/>
      <c r="K116" s="1101"/>
      <c r="L116" s="1101"/>
      <c r="M116" s="1101"/>
      <c r="N116" s="1498"/>
      <c r="O116" s="1495"/>
      <c r="P116" s="1103"/>
      <c r="Q116" s="1104"/>
      <c r="R116" s="1101"/>
      <c r="S116" s="1101"/>
      <c r="T116" s="1101"/>
      <c r="U116" s="1101"/>
      <c r="V116" s="1101"/>
      <c r="W116" s="1101"/>
      <c r="X116" s="1101"/>
      <c r="Y116" s="1101"/>
      <c r="Z116" s="1101"/>
      <c r="AB116" s="1099"/>
      <c r="AC116" s="1101"/>
      <c r="AD116" s="1102"/>
    </row>
    <row r="117" spans="1:30" s="786" customFormat="1" ht="15" customHeight="1" x14ac:dyDescent="0.25">
      <c r="A117" s="1105"/>
      <c r="B117" s="1100"/>
      <c r="C117" s="1101"/>
      <c r="D117" s="1100"/>
      <c r="E117" s="1101"/>
      <c r="F117" s="1100"/>
      <c r="G117" s="1101"/>
      <c r="H117" s="1100"/>
      <c r="I117" s="1101"/>
      <c r="J117" s="1101"/>
      <c r="K117" s="1101"/>
      <c r="L117" s="1101"/>
      <c r="M117" s="1101"/>
      <c r="N117" s="1498"/>
      <c r="O117" s="1495"/>
      <c r="P117" s="1103"/>
      <c r="Q117" s="1104"/>
      <c r="R117" s="1101"/>
      <c r="S117" s="1101"/>
      <c r="T117" s="1101"/>
      <c r="U117" s="1101"/>
      <c r="V117" s="1101"/>
      <c r="W117" s="1101"/>
      <c r="X117" s="1101"/>
      <c r="Y117" s="1101"/>
      <c r="Z117" s="1101"/>
      <c r="AB117" s="1099"/>
      <c r="AC117" s="1101"/>
      <c r="AD117" s="1102"/>
    </row>
  </sheetData>
  <sortState ref="AC60:AD86">
    <sortCondition descending="1" ref="AD8"/>
  </sortState>
  <mergeCells count="55">
    <mergeCell ref="P33:Z33"/>
    <mergeCell ref="A38:M38"/>
    <mergeCell ref="A74:A76"/>
    <mergeCell ref="A77:A79"/>
    <mergeCell ref="A80:A82"/>
    <mergeCell ref="V76:W76"/>
    <mergeCell ref="V77:W77"/>
    <mergeCell ref="A73:M73"/>
    <mergeCell ref="V86:W86"/>
    <mergeCell ref="V78:W78"/>
    <mergeCell ref="V79:W79"/>
    <mergeCell ref="V80:W80"/>
    <mergeCell ref="V81:W81"/>
    <mergeCell ref="V82:W82"/>
    <mergeCell ref="V83:W83"/>
    <mergeCell ref="V84:W84"/>
    <mergeCell ref="V85:W85"/>
    <mergeCell ref="AB73:AB74"/>
    <mergeCell ref="AC73:AC74"/>
    <mergeCell ref="AD73:AD74"/>
    <mergeCell ref="V74:W74"/>
    <mergeCell ref="V75:W75"/>
    <mergeCell ref="P73:Z73"/>
    <mergeCell ref="AC49:AC50"/>
    <mergeCell ref="AD49:AD50"/>
    <mergeCell ref="A50:A53"/>
    <mergeCell ref="A55:A58"/>
    <mergeCell ref="A60:A63"/>
    <mergeCell ref="A83:A85"/>
    <mergeCell ref="A1:AD1"/>
    <mergeCell ref="A2:AD2"/>
    <mergeCell ref="A5:M5"/>
    <mergeCell ref="P5:Z5"/>
    <mergeCell ref="AB5:AB6"/>
    <mergeCell ref="AC5:AC6"/>
    <mergeCell ref="AD5:AD6"/>
    <mergeCell ref="A6:A8"/>
    <mergeCell ref="P19:Z19"/>
    <mergeCell ref="A49:M49"/>
    <mergeCell ref="P49:Z49"/>
    <mergeCell ref="AB49:AB50"/>
    <mergeCell ref="A39:A41"/>
    <mergeCell ref="A42:A44"/>
    <mergeCell ref="A9:A11"/>
    <mergeCell ref="A12:A14"/>
    <mergeCell ref="A16:M16"/>
    <mergeCell ref="A65:M65"/>
    <mergeCell ref="A66:A68"/>
    <mergeCell ref="A17:A19"/>
    <mergeCell ref="A20:A22"/>
    <mergeCell ref="A23:A25"/>
    <mergeCell ref="A27:M27"/>
    <mergeCell ref="A28:A30"/>
    <mergeCell ref="A31:A33"/>
    <mergeCell ref="A34:A36"/>
  </mergeCells>
  <conditionalFormatting sqref="C7:C8 N78:O80 M67:M69 N86:N88 M75:M76 N62:N64 M51:M53 N70 A59:M59 C13:C15 E13:E15 G13:G15 I13:I15 K13:K15 M13:M15 C24:C26 E24:E26 G24:G26 I24:I26 K24:K26 M24:M26 C43:C44 E43:E44 G43:G44 I43:I44 K43:K44 M43:M44 C37 E37 G37 I37 K37 M37">
    <cfRule type="cellIs" dxfId="225" priority="89" stopIfTrue="1" operator="greaterThanOrEqual">
      <formula>200</formula>
    </cfRule>
  </conditionalFormatting>
  <conditionalFormatting sqref="C10:C11">
    <cfRule type="cellIs" dxfId="224" priority="88" stopIfTrue="1" operator="greaterThanOrEqual">
      <formula>200</formula>
    </cfRule>
  </conditionalFormatting>
  <conditionalFormatting sqref="C18:C19">
    <cfRule type="cellIs" dxfId="223" priority="53" stopIfTrue="1" operator="greaterThanOrEqual">
      <formula>200</formula>
    </cfRule>
  </conditionalFormatting>
  <conditionalFormatting sqref="C21:C22">
    <cfRule type="cellIs" dxfId="222" priority="52" stopIfTrue="1" operator="greaterThanOrEqual">
      <formula>200</formula>
    </cfRule>
  </conditionalFormatting>
  <conditionalFormatting sqref="C40:C41 E40:E41 G40:G41 I40:I41 K40:K41 M40:M41">
    <cfRule type="cellIs" dxfId="221" priority="94" stopIfTrue="1" operator="greaterThanOrEqual">
      <formula>200</formula>
    </cfRule>
  </conditionalFormatting>
  <conditionalFormatting sqref="C51:C53">
    <cfRule type="cellIs" dxfId="220" priority="92" stopIfTrue="1" operator="greaterThanOrEqual">
      <formula>200</formula>
    </cfRule>
  </conditionalFormatting>
  <conditionalFormatting sqref="C75:C76">
    <cfRule type="cellIs" dxfId="219" priority="71" stopIfTrue="1" operator="greaterThanOrEqual">
      <formula>200</formula>
    </cfRule>
  </conditionalFormatting>
  <conditionalFormatting sqref="C78:C79">
    <cfRule type="cellIs" dxfId="218" priority="57" stopIfTrue="1" operator="greaterThanOrEqual">
      <formula>200</formula>
    </cfRule>
  </conditionalFormatting>
  <conditionalFormatting sqref="C81:C82">
    <cfRule type="cellIs" dxfId="217" priority="56" stopIfTrue="1" operator="greaterThanOrEqual">
      <formula>200</formula>
    </cfRule>
  </conditionalFormatting>
  <conditionalFormatting sqref="C84:C85 E84:E85 G84:G85 I84:I85 K84:K85 M84:M85">
    <cfRule type="cellIs" dxfId="216" priority="95" stopIfTrue="1" operator="greaterThanOrEqual">
      <formula>200</formula>
    </cfRule>
  </conditionalFormatting>
  <conditionalFormatting sqref="E7:E8">
    <cfRule type="cellIs" dxfId="215" priority="86" stopIfTrue="1" operator="greaterThanOrEqual">
      <formula>200</formula>
    </cfRule>
  </conditionalFormatting>
  <conditionalFormatting sqref="E10:E11">
    <cfRule type="cellIs" dxfId="214" priority="85" stopIfTrue="1" operator="greaterThanOrEqual">
      <formula>200</formula>
    </cfRule>
  </conditionalFormatting>
  <conditionalFormatting sqref="E18:E19">
    <cfRule type="cellIs" dxfId="213" priority="50" stopIfTrue="1" operator="greaterThanOrEqual">
      <formula>200</formula>
    </cfRule>
  </conditionalFormatting>
  <conditionalFormatting sqref="E21:E22">
    <cfRule type="cellIs" dxfId="212" priority="49" stopIfTrue="1" operator="greaterThanOrEqual">
      <formula>200</formula>
    </cfRule>
  </conditionalFormatting>
  <conditionalFormatting sqref="E51:E53">
    <cfRule type="cellIs" dxfId="211" priority="91" stopIfTrue="1" operator="greaterThanOrEqual">
      <formula>200</formula>
    </cfRule>
  </conditionalFormatting>
  <conditionalFormatting sqref="E75:E76">
    <cfRule type="cellIs" dxfId="210" priority="70" stopIfTrue="1" operator="greaterThanOrEqual">
      <formula>200</formula>
    </cfRule>
  </conditionalFormatting>
  <conditionalFormatting sqref="E78:E79">
    <cfRule type="cellIs" dxfId="209" priority="58" stopIfTrue="1" operator="greaterThanOrEqual">
      <formula>200</formula>
    </cfRule>
  </conditionalFormatting>
  <conditionalFormatting sqref="E81:E82">
    <cfRule type="cellIs" dxfId="208" priority="55" stopIfTrue="1" operator="greaterThanOrEqual">
      <formula>200</formula>
    </cfRule>
  </conditionalFormatting>
  <conditionalFormatting sqref="G7:G8">
    <cfRule type="cellIs" dxfId="207" priority="83" stopIfTrue="1" operator="greaterThanOrEqual">
      <formula>200</formula>
    </cfRule>
  </conditionalFormatting>
  <conditionalFormatting sqref="G10:G11">
    <cfRule type="cellIs" dxfId="206" priority="82" stopIfTrue="1" operator="greaterThanOrEqual">
      <formula>200</formula>
    </cfRule>
  </conditionalFormatting>
  <conditionalFormatting sqref="G18:G19">
    <cfRule type="cellIs" dxfId="205" priority="47" stopIfTrue="1" operator="greaterThanOrEqual">
      <formula>200</formula>
    </cfRule>
  </conditionalFormatting>
  <conditionalFormatting sqref="G21:G22">
    <cfRule type="cellIs" dxfId="204" priority="46" stopIfTrue="1" operator="greaterThanOrEqual">
      <formula>200</formula>
    </cfRule>
  </conditionalFormatting>
  <conditionalFormatting sqref="G51:G53">
    <cfRule type="cellIs" dxfId="203" priority="90" stopIfTrue="1" operator="greaterThanOrEqual">
      <formula>200</formula>
    </cfRule>
  </conditionalFormatting>
  <conditionalFormatting sqref="G75:G76">
    <cfRule type="cellIs" dxfId="202" priority="69" stopIfTrue="1" operator="greaterThanOrEqual">
      <formula>200</formula>
    </cfRule>
  </conditionalFormatting>
  <conditionalFormatting sqref="G78:G79">
    <cfRule type="cellIs" dxfId="201" priority="59" stopIfTrue="1" operator="greaterThanOrEqual">
      <formula>200</formula>
    </cfRule>
  </conditionalFormatting>
  <conditionalFormatting sqref="G81:G82">
    <cfRule type="cellIs" dxfId="200" priority="54" stopIfTrue="1" operator="greaterThanOrEqual">
      <formula>200</formula>
    </cfRule>
  </conditionalFormatting>
  <conditionalFormatting sqref="I7:I8">
    <cfRule type="cellIs" dxfId="199" priority="78" stopIfTrue="1" operator="greaterThanOrEqual">
      <formula>200</formula>
    </cfRule>
  </conditionalFormatting>
  <conditionalFormatting sqref="I10:I11">
    <cfRule type="cellIs" dxfId="198" priority="79" stopIfTrue="1" operator="greaterThanOrEqual">
      <formula>200</formula>
    </cfRule>
  </conditionalFormatting>
  <conditionalFormatting sqref="I18:I19">
    <cfRule type="cellIs" dxfId="197" priority="42" stopIfTrue="1" operator="greaterThanOrEqual">
      <formula>200</formula>
    </cfRule>
  </conditionalFormatting>
  <conditionalFormatting sqref="I21:I22">
    <cfRule type="cellIs" dxfId="196" priority="43" stopIfTrue="1" operator="greaterThanOrEqual">
      <formula>200</formula>
    </cfRule>
  </conditionalFormatting>
  <conditionalFormatting sqref="I75:I76">
    <cfRule type="cellIs" dxfId="195" priority="68" stopIfTrue="1" operator="greaterThanOrEqual">
      <formula>200</formula>
    </cfRule>
  </conditionalFormatting>
  <conditionalFormatting sqref="I78:I79">
    <cfRule type="cellIs" dxfId="194" priority="61" stopIfTrue="1" operator="greaterThanOrEqual">
      <formula>200</formula>
    </cfRule>
  </conditionalFormatting>
  <conditionalFormatting sqref="I81:I82">
    <cfRule type="cellIs" dxfId="193" priority="60" stopIfTrue="1" operator="greaterThanOrEqual">
      <formula>200</formula>
    </cfRule>
  </conditionalFormatting>
  <conditionalFormatting sqref="K7:K8">
    <cfRule type="cellIs" dxfId="192" priority="77" stopIfTrue="1" operator="greaterThanOrEqual">
      <formula>200</formula>
    </cfRule>
  </conditionalFormatting>
  <conditionalFormatting sqref="K10:K11">
    <cfRule type="cellIs" dxfId="191" priority="74" stopIfTrue="1" operator="greaterThanOrEqual">
      <formula>200</formula>
    </cfRule>
  </conditionalFormatting>
  <conditionalFormatting sqref="K18:K19">
    <cfRule type="cellIs" dxfId="190" priority="41" stopIfTrue="1" operator="greaterThanOrEqual">
      <formula>200</formula>
    </cfRule>
  </conditionalFormatting>
  <conditionalFormatting sqref="K21:K22">
    <cfRule type="cellIs" dxfId="189" priority="38" stopIfTrue="1" operator="greaterThanOrEqual">
      <formula>200</formula>
    </cfRule>
  </conditionalFormatting>
  <conditionalFormatting sqref="K75:K76">
    <cfRule type="cellIs" dxfId="188" priority="67" stopIfTrue="1" operator="greaterThanOrEqual">
      <formula>200</formula>
    </cfRule>
  </conditionalFormatting>
  <conditionalFormatting sqref="K78:K79">
    <cfRule type="cellIs" dxfId="187" priority="64" stopIfTrue="1" operator="greaterThanOrEqual">
      <formula>200</formula>
    </cfRule>
  </conditionalFormatting>
  <conditionalFormatting sqref="K81:K82">
    <cfRule type="cellIs" dxfId="186" priority="62" stopIfTrue="1" operator="greaterThanOrEqual">
      <formula>200</formula>
    </cfRule>
  </conditionalFormatting>
  <conditionalFormatting sqref="M7:M8">
    <cfRule type="cellIs" dxfId="185" priority="76" stopIfTrue="1" operator="greaterThanOrEqual">
      <formula>200</formula>
    </cfRule>
  </conditionalFormatting>
  <conditionalFormatting sqref="M10:M11">
    <cfRule type="cellIs" dxfId="184" priority="75" stopIfTrue="1" operator="greaterThanOrEqual">
      <formula>200</formula>
    </cfRule>
  </conditionalFormatting>
  <conditionalFormatting sqref="M18:M19">
    <cfRule type="cellIs" dxfId="183" priority="40" stopIfTrue="1" operator="greaterThanOrEqual">
      <formula>200</formula>
    </cfRule>
  </conditionalFormatting>
  <conditionalFormatting sqref="M21:M22">
    <cfRule type="cellIs" dxfId="182" priority="39" stopIfTrue="1" operator="greaterThanOrEqual">
      <formula>200</formula>
    </cfRule>
  </conditionalFormatting>
  <conditionalFormatting sqref="M78:M79">
    <cfRule type="cellIs" dxfId="181" priority="65" stopIfTrue="1" operator="greaterThanOrEqual">
      <formula>200</formula>
    </cfRule>
  </conditionalFormatting>
  <conditionalFormatting sqref="M81:M82">
    <cfRule type="cellIs" dxfId="180" priority="63" stopIfTrue="1" operator="greaterThanOrEqual">
      <formula>200</formula>
    </cfRule>
  </conditionalFormatting>
  <conditionalFormatting sqref="AA78:AA80 N7:N8 N12:N14 N26:N27 N30:N31 N36:N40 O37:O40 P32:Z32 I51:I53 K51:K53 C56:C58 E56:E58 G56:G58 I56:I58 K56:K58 M56:M58 N68:N69 N71 C61:C63 E61:E63 G61:G63 I61:I63 K61:K63 M61:M63 C67:C69 E67:E69 G67:G69 I67:I69 K67:K69">
    <cfRule type="cellIs" dxfId="179" priority="102" stopIfTrue="1" operator="greaterThanOrEqual">
      <formula>200</formula>
    </cfRule>
  </conditionalFormatting>
  <conditionalFormatting sqref="N77:O80 AA77:AA80 N85:N88">
    <cfRule type="containsText" dxfId="178" priority="100" stopIfTrue="1" operator="containsText" text="Оксана">
      <formula>NOT(ISERROR(SEARCH("Оксана",N77)))</formula>
    </cfRule>
    <cfRule type="containsText" dxfId="177" priority="101" stopIfTrue="1" operator="containsText" text="Людмила">
      <formula>NOT(ISERROR(SEARCH("Людмила",N77)))</formula>
    </cfRule>
  </conditionalFormatting>
  <conditionalFormatting sqref="N78:O80 AA78:AA80 N86:N88">
    <cfRule type="containsText" dxfId="176" priority="99" stopIfTrue="1" operator="containsText" text="Ольга">
      <formula>NOT(ISERROR(SEARCH("Ольга",N78)))</formula>
    </cfRule>
  </conditionalFormatting>
  <conditionalFormatting sqref="R75:U87 R17:Z17 R7:V16 R21:V30 X7:X16 X21:X30 Y45:Z47 R51:Z69 X75:Z87">
    <cfRule type="cellIs" dxfId="175" priority="103" stopIfTrue="1" operator="lessThanOrEqual">
      <formula>0</formula>
    </cfRule>
  </conditionalFormatting>
  <conditionalFormatting sqref="S51:V69 S75:U87 S7:V17 S21:V30">
    <cfRule type="cellIs" dxfId="174" priority="98" stopIfTrue="1" operator="greaterThanOrEqual">
      <formula>200</formula>
    </cfRule>
  </conditionalFormatting>
  <conditionalFormatting sqref="V75:V87">
    <cfRule type="cellIs" dxfId="173" priority="35" stopIfTrue="1" operator="lessThanOrEqual">
      <formula>0</formula>
    </cfRule>
  </conditionalFormatting>
  <conditionalFormatting sqref="C35:C36 E35:E36 G35:G36 I35:I36 K35:K36 M35:M36">
    <cfRule type="cellIs" dxfId="172" priority="34" stopIfTrue="1" operator="greaterThanOrEqual">
      <formula>200</formula>
    </cfRule>
  </conditionalFormatting>
  <conditionalFormatting sqref="C29:C30">
    <cfRule type="cellIs" dxfId="171" priority="33" stopIfTrue="1" operator="greaterThanOrEqual">
      <formula>200</formula>
    </cfRule>
  </conditionalFormatting>
  <conditionalFormatting sqref="C32:C33">
    <cfRule type="cellIs" dxfId="170" priority="32" stopIfTrue="1" operator="greaterThanOrEqual">
      <formula>200</formula>
    </cfRule>
  </conditionalFormatting>
  <conditionalFormatting sqref="E29:E30">
    <cfRule type="cellIs" dxfId="169" priority="31" stopIfTrue="1" operator="greaterThanOrEqual">
      <formula>200</formula>
    </cfRule>
  </conditionalFormatting>
  <conditionalFormatting sqref="E32:E33">
    <cfRule type="cellIs" dxfId="168" priority="30" stopIfTrue="1" operator="greaterThanOrEqual">
      <formula>200</formula>
    </cfRule>
  </conditionalFormatting>
  <conditionalFormatting sqref="G29:G30">
    <cfRule type="cellIs" dxfId="167" priority="29" stopIfTrue="1" operator="greaterThanOrEqual">
      <formula>200</formula>
    </cfRule>
  </conditionalFormatting>
  <conditionalFormatting sqref="G32:G33">
    <cfRule type="cellIs" dxfId="166" priority="28" stopIfTrue="1" operator="greaterThanOrEqual">
      <formula>200</formula>
    </cfRule>
  </conditionalFormatting>
  <conditionalFormatting sqref="I29:I30">
    <cfRule type="cellIs" dxfId="165" priority="26" stopIfTrue="1" operator="greaterThanOrEqual">
      <formula>200</formula>
    </cfRule>
  </conditionalFormatting>
  <conditionalFormatting sqref="I32:I33">
    <cfRule type="cellIs" dxfId="164" priority="27" stopIfTrue="1" operator="greaterThanOrEqual">
      <formula>200</formula>
    </cfRule>
  </conditionalFormatting>
  <conditionalFormatting sqref="K29:K30">
    <cfRule type="cellIs" dxfId="163" priority="25" stopIfTrue="1" operator="greaterThanOrEqual">
      <formula>200</formula>
    </cfRule>
  </conditionalFormatting>
  <conditionalFormatting sqref="K32:K33">
    <cfRule type="cellIs" dxfId="162" priority="22" stopIfTrue="1" operator="greaterThanOrEqual">
      <formula>200</formula>
    </cfRule>
  </conditionalFormatting>
  <conditionalFormatting sqref="M29:M30">
    <cfRule type="cellIs" dxfId="161" priority="24" stopIfTrue="1" operator="greaterThanOrEqual">
      <formula>200</formula>
    </cfRule>
  </conditionalFormatting>
  <conditionalFormatting sqref="M32:M33">
    <cfRule type="cellIs" dxfId="160" priority="23" stopIfTrue="1" operator="greaterThanOrEqual">
      <formula>200</formula>
    </cfRule>
  </conditionalFormatting>
  <conditionalFormatting sqref="R35:V44 X35:X44">
    <cfRule type="cellIs" dxfId="159" priority="21" stopIfTrue="1" operator="lessThanOrEqual">
      <formula>0</formula>
    </cfRule>
  </conditionalFormatting>
  <conditionalFormatting sqref="S35:V44">
    <cfRule type="cellIs" dxfId="158" priority="20" stopIfTrue="1" operator="greaterThanOrEqual">
      <formula>200</formula>
    </cfRule>
  </conditionalFormatting>
  <conditionalFormatting sqref="W7">
    <cfRule type="cellIs" dxfId="157" priority="19" stopIfTrue="1" operator="lessThanOrEqual">
      <formula>0</formula>
    </cfRule>
  </conditionalFormatting>
  <conditionalFormatting sqref="W8:W16">
    <cfRule type="cellIs" dxfId="156" priority="18" stopIfTrue="1" operator="lessThanOrEqual">
      <formula>0</formula>
    </cfRule>
  </conditionalFormatting>
  <conditionalFormatting sqref="W21">
    <cfRule type="cellIs" dxfId="155" priority="17" stopIfTrue="1" operator="lessThanOrEqual">
      <formula>0</formula>
    </cfRule>
  </conditionalFormatting>
  <conditionalFormatting sqref="W22:W30">
    <cfRule type="cellIs" dxfId="154" priority="16" stopIfTrue="1" operator="lessThanOrEqual">
      <formula>0</formula>
    </cfRule>
  </conditionalFormatting>
  <conditionalFormatting sqref="W35">
    <cfRule type="cellIs" dxfId="153" priority="15" stopIfTrue="1" operator="lessThanOrEqual">
      <formula>0</formula>
    </cfRule>
  </conditionalFormatting>
  <conditionalFormatting sqref="W36:W44">
    <cfRule type="cellIs" dxfId="152" priority="14" stopIfTrue="1" operator="lessThanOrEqual">
      <formula>0</formula>
    </cfRule>
  </conditionalFormatting>
  <conditionalFormatting sqref="Y7">
    <cfRule type="cellIs" dxfId="151" priority="13" stopIfTrue="1" operator="lessThanOrEqual">
      <formula>0</formula>
    </cfRule>
  </conditionalFormatting>
  <conditionalFormatting sqref="Y21">
    <cfRule type="cellIs" dxfId="150" priority="12" stopIfTrue="1" operator="lessThanOrEqual">
      <formula>0</formula>
    </cfRule>
  </conditionalFormatting>
  <conditionalFormatting sqref="Y35">
    <cfRule type="cellIs" dxfId="149" priority="11" stopIfTrue="1" operator="lessThanOrEqual">
      <formula>0</formula>
    </cfRule>
  </conditionalFormatting>
  <conditionalFormatting sqref="Y8:Y16">
    <cfRule type="cellIs" dxfId="148" priority="10" stopIfTrue="1" operator="lessThanOrEqual">
      <formula>0</formula>
    </cfRule>
  </conditionalFormatting>
  <conditionalFormatting sqref="Y22:Y30">
    <cfRule type="cellIs" dxfId="147" priority="9" stopIfTrue="1" operator="lessThanOrEqual">
      <formula>0</formula>
    </cfRule>
  </conditionalFormatting>
  <conditionalFormatting sqref="Y36:Y44">
    <cfRule type="cellIs" dxfId="146" priority="8" stopIfTrue="1" operator="lessThanOrEqual">
      <formula>0</formula>
    </cfRule>
  </conditionalFormatting>
  <conditionalFormatting sqref="Z7">
    <cfRule type="cellIs" dxfId="145" priority="7" stopIfTrue="1" operator="lessThanOrEqual">
      <formula>0</formula>
    </cfRule>
  </conditionalFormatting>
  <conditionalFormatting sqref="Z21">
    <cfRule type="cellIs" dxfId="144" priority="6" stopIfTrue="1" operator="lessThanOrEqual">
      <formula>0</formula>
    </cfRule>
  </conditionalFormatting>
  <conditionalFormatting sqref="Z35">
    <cfRule type="cellIs" dxfId="143" priority="5" stopIfTrue="1" operator="lessThanOrEqual">
      <formula>0</formula>
    </cfRule>
  </conditionalFormatting>
  <conditionalFormatting sqref="Z8:Z16">
    <cfRule type="cellIs" dxfId="142" priority="4" stopIfTrue="1" operator="lessThanOrEqual">
      <formula>0</formula>
    </cfRule>
  </conditionalFormatting>
  <conditionalFormatting sqref="Z22:Z30">
    <cfRule type="cellIs" dxfId="141" priority="3" stopIfTrue="1" operator="lessThanOrEqual">
      <formula>0</formula>
    </cfRule>
  </conditionalFormatting>
  <conditionalFormatting sqref="Z36:Z44">
    <cfRule type="cellIs" dxfId="140" priority="2" stopIfTrue="1" operator="lessThanOrEqual">
      <formula>0</formula>
    </cfRule>
  </conditionalFormatting>
  <pageMargins left="0.7" right="0.7" top="0.75" bottom="0.75" header="0.3" footer="0.3"/>
  <pageSetup paperSize="9" orientation="portrait" horizontalDpi="0" verticalDpi="0" r:id="rId1"/>
  <ignoredErrors>
    <ignoredError sqref="AB7:AB36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C2:S48"/>
  <sheetViews>
    <sheetView zoomScaleNormal="100" zoomScaleSheetLayoutView="80" workbookViewId="0">
      <selection activeCell="J49" sqref="J49"/>
    </sheetView>
  </sheetViews>
  <sheetFormatPr defaultColWidth="8.85546875" defaultRowHeight="12.75" x14ac:dyDescent="0.2"/>
  <cols>
    <col min="1" max="2" width="8.85546875" style="894"/>
    <col min="3" max="3" width="8.7109375" style="895" customWidth="1"/>
    <col min="4" max="4" width="39.42578125" style="894" bestFit="1" customWidth="1"/>
    <col min="5" max="5" width="14.7109375" style="896" customWidth="1"/>
    <col min="6" max="16" width="7.7109375" style="897" customWidth="1"/>
    <col min="17" max="17" width="6.42578125" style="894" customWidth="1"/>
    <col min="18" max="16384" width="8.85546875" style="894"/>
  </cols>
  <sheetData>
    <row r="2" spans="3:19" s="899" customFormat="1" ht="24.95" customHeight="1" x14ac:dyDescent="0.2">
      <c r="C2" s="1762" t="s">
        <v>471</v>
      </c>
      <c r="D2" s="1762"/>
      <c r="E2" s="1762"/>
      <c r="F2" s="1762"/>
      <c r="G2" s="1762"/>
      <c r="H2" s="1762"/>
      <c r="I2" s="1762"/>
      <c r="J2" s="1762"/>
      <c r="K2" s="1762"/>
      <c r="L2" s="1762"/>
      <c r="M2" s="1762"/>
      <c r="N2" s="1762"/>
      <c r="O2" s="1762"/>
      <c r="P2" s="1762"/>
    </row>
    <row r="3" spans="3:19" s="899" customFormat="1" ht="24.95" customHeight="1" x14ac:dyDescent="0.2">
      <c r="C3" s="1762" t="s">
        <v>497</v>
      </c>
      <c r="D3" s="1762"/>
      <c r="E3" s="1762"/>
      <c r="F3" s="1762"/>
      <c r="G3" s="1762"/>
      <c r="H3" s="1762"/>
      <c r="I3" s="1762"/>
      <c r="J3" s="1762"/>
      <c r="K3" s="1762"/>
      <c r="L3" s="1762"/>
      <c r="M3" s="1762"/>
      <c r="N3" s="1762"/>
      <c r="O3" s="1762"/>
      <c r="P3" s="1762"/>
    </row>
    <row r="4" spans="3:19" s="899" customFormat="1" ht="24.95" customHeight="1" x14ac:dyDescent="0.2">
      <c r="C4" s="1766" t="s">
        <v>496</v>
      </c>
      <c r="D4" s="1766"/>
      <c r="E4" s="1766"/>
      <c r="F4" s="1766"/>
      <c r="G4" s="1766"/>
      <c r="H4" s="1766"/>
      <c r="I4" s="1766"/>
      <c r="J4" s="1766"/>
      <c r="K4" s="1766"/>
      <c r="L4" s="1766"/>
      <c r="M4" s="1766"/>
      <c r="N4" s="1766"/>
      <c r="O4" s="1766"/>
      <c r="P4" s="1766"/>
    </row>
    <row r="5" spans="3:19" s="899" customFormat="1" ht="24.95" customHeight="1" x14ac:dyDescent="0.2">
      <c r="C5" s="1766" t="s">
        <v>473</v>
      </c>
      <c r="D5" s="1766"/>
      <c r="E5" s="1766"/>
      <c r="F5" s="1766"/>
      <c r="G5" s="1766"/>
      <c r="H5" s="1766"/>
      <c r="I5" s="1766"/>
      <c r="J5" s="1766"/>
      <c r="K5" s="1766"/>
      <c r="L5" s="1766"/>
      <c r="M5" s="1766"/>
      <c r="N5" s="1766"/>
      <c r="O5" s="1766"/>
      <c r="P5" s="1766"/>
    </row>
    <row r="6" spans="3:19" ht="18.75" customHeight="1" thickBot="1" x14ac:dyDescent="0.25">
      <c r="C6" s="898"/>
      <c r="D6" s="898"/>
      <c r="E6" s="898"/>
      <c r="F6" s="898"/>
      <c r="G6" s="898"/>
      <c r="H6" s="898"/>
      <c r="I6" s="898"/>
      <c r="J6" s="898"/>
      <c r="K6" s="898"/>
      <c r="L6" s="898"/>
      <c r="M6" s="898"/>
      <c r="N6" s="898"/>
      <c r="O6" s="898"/>
      <c r="P6" s="898"/>
    </row>
    <row r="7" spans="3:19" ht="24.95" customHeight="1" thickBot="1" x14ac:dyDescent="0.25">
      <c r="C7" s="1770" t="s">
        <v>5</v>
      </c>
      <c r="D7" s="1770" t="s">
        <v>472</v>
      </c>
      <c r="E7" s="1770" t="s">
        <v>493</v>
      </c>
      <c r="F7" s="1767" t="s">
        <v>494</v>
      </c>
      <c r="G7" s="1768"/>
      <c r="H7" s="1768"/>
      <c r="I7" s="1768"/>
      <c r="J7" s="1768"/>
      <c r="K7" s="1768"/>
      <c r="L7" s="1768"/>
      <c r="M7" s="1768"/>
      <c r="N7" s="1768"/>
      <c r="O7" s="1768"/>
      <c r="P7" s="1769"/>
    </row>
    <row r="8" spans="3:19" s="895" customFormat="1" ht="24.95" customHeight="1" x14ac:dyDescent="0.2">
      <c r="C8" s="1771"/>
      <c r="D8" s="1771"/>
      <c r="E8" s="1771"/>
      <c r="F8" s="912">
        <v>21</v>
      </c>
      <c r="G8" s="914">
        <v>11</v>
      </c>
      <c r="H8" s="914">
        <v>17</v>
      </c>
      <c r="I8" s="916">
        <v>21</v>
      </c>
      <c r="J8" s="916">
        <v>12</v>
      </c>
      <c r="K8" s="916">
        <v>16</v>
      </c>
      <c r="L8" s="916">
        <v>14</v>
      </c>
      <c r="M8" s="914">
        <v>11</v>
      </c>
      <c r="N8" s="917">
        <v>15</v>
      </c>
      <c r="O8" s="914">
        <v>20</v>
      </c>
      <c r="P8" s="910">
        <v>10</v>
      </c>
    </row>
    <row r="9" spans="3:19" s="899" customFormat="1" ht="24.95" customHeight="1" thickBot="1" x14ac:dyDescent="0.25">
      <c r="C9" s="1772"/>
      <c r="D9" s="1772"/>
      <c r="E9" s="1772"/>
      <c r="F9" s="913" t="s">
        <v>15</v>
      </c>
      <c r="G9" s="915" t="s">
        <v>16</v>
      </c>
      <c r="H9" s="915" t="s">
        <v>17</v>
      </c>
      <c r="I9" s="915" t="s">
        <v>18</v>
      </c>
      <c r="J9" s="915" t="s">
        <v>19</v>
      </c>
      <c r="K9" s="915" t="s">
        <v>20</v>
      </c>
      <c r="L9" s="915" t="s">
        <v>21</v>
      </c>
      <c r="M9" s="915" t="s">
        <v>40</v>
      </c>
      <c r="N9" s="915" t="s">
        <v>22</v>
      </c>
      <c r="O9" s="915" t="s">
        <v>23</v>
      </c>
      <c r="P9" s="911" t="s">
        <v>24</v>
      </c>
    </row>
    <row r="10" spans="3:19" s="901" customFormat="1" ht="20.100000000000001" customHeight="1" x14ac:dyDescent="0.2">
      <c r="C10" s="1597">
        <v>1</v>
      </c>
      <c r="D10" s="1598" t="s">
        <v>34</v>
      </c>
      <c r="E10" s="907">
        <f t="shared" ref="E10" si="0">LARGE(F10:P10,1)+LARGE(F10:P10,2)+LARGE(F10:P10,3)+LARGE(F10:P10,4)+LARGE(F10:P10,5)+LARGE(F10:P10,6)+LARGE(F10:P10,7)+LARGE(F10:P10,8)</f>
        <v>443.8</v>
      </c>
      <c r="F10" s="1263">
        <v>61.9</v>
      </c>
      <c r="G10" s="905">
        <v>52.6</v>
      </c>
      <c r="H10" s="905">
        <v>54</v>
      </c>
      <c r="I10" s="905">
        <v>53.2</v>
      </c>
      <c r="J10" s="905">
        <v>49.5</v>
      </c>
      <c r="K10" s="905">
        <v>56.6</v>
      </c>
      <c r="L10" s="1287">
        <v>0</v>
      </c>
      <c r="M10" s="1287">
        <v>0</v>
      </c>
      <c r="N10" s="905">
        <v>53.5</v>
      </c>
      <c r="O10" s="905">
        <v>51</v>
      </c>
      <c r="P10" s="908">
        <v>61</v>
      </c>
      <c r="Q10" s="902"/>
    </row>
    <row r="11" spans="3:19" s="901" customFormat="1" ht="20.100000000000001" customHeight="1" x14ac:dyDescent="0.2">
      <c r="C11" s="1617">
        <v>2</v>
      </c>
      <c r="D11" s="1272" t="s">
        <v>41</v>
      </c>
      <c r="E11" s="1273">
        <f t="shared" ref="E11:E44" si="1">LARGE(F11:P11,1)+LARGE(F11:P11,2)+LARGE(F11:P11,3)+LARGE(F11:P11,4)+LARGE(F11:P11,5)+LARGE(F11:P11,6)+LARGE(F11:P11,7)+LARGE(F11:P11,8)</f>
        <v>440.8</v>
      </c>
      <c r="F11" s="1286">
        <v>0</v>
      </c>
      <c r="G11" s="1275">
        <v>56.9</v>
      </c>
      <c r="H11" s="1275">
        <v>50.8</v>
      </c>
      <c r="I11" s="1275">
        <v>55</v>
      </c>
      <c r="J11" s="1275">
        <v>55.7</v>
      </c>
      <c r="K11" s="1275">
        <v>56.3</v>
      </c>
      <c r="L11" s="1287">
        <v>0</v>
      </c>
      <c r="M11" s="1275">
        <v>61.6</v>
      </c>
      <c r="N11" s="1275">
        <v>51.8</v>
      </c>
      <c r="O11" s="1275">
        <v>49.2</v>
      </c>
      <c r="P11" s="1276">
        <v>52.7</v>
      </c>
    </row>
    <row r="12" spans="3:19" s="899" customFormat="1" ht="20.100000000000001" customHeight="1" x14ac:dyDescent="0.2">
      <c r="C12" s="1597">
        <v>3</v>
      </c>
      <c r="D12" s="1598" t="s">
        <v>566</v>
      </c>
      <c r="E12" s="907">
        <f t="shared" si="1"/>
        <v>436.9</v>
      </c>
      <c r="F12" s="1610">
        <v>50.2</v>
      </c>
      <c r="G12" s="1611">
        <v>46.6</v>
      </c>
      <c r="H12" s="1603">
        <v>0</v>
      </c>
      <c r="I12" s="1611">
        <v>52.2</v>
      </c>
      <c r="J12" s="1611">
        <v>63</v>
      </c>
      <c r="K12" s="1611">
        <v>52.1</v>
      </c>
      <c r="L12" s="1611">
        <v>49</v>
      </c>
      <c r="M12" s="905">
        <v>57.1</v>
      </c>
      <c r="N12" s="1611">
        <v>55.9</v>
      </c>
      <c r="O12" s="1611">
        <v>54</v>
      </c>
      <c r="P12" s="1612">
        <v>52.4</v>
      </c>
      <c r="Q12" s="901"/>
    </row>
    <row r="13" spans="3:19" s="901" customFormat="1" ht="20.100000000000001" customHeight="1" x14ac:dyDescent="0.2">
      <c r="C13" s="1617">
        <v>4</v>
      </c>
      <c r="D13" s="1277" t="s">
        <v>47</v>
      </c>
      <c r="E13" s="1273">
        <f t="shared" si="1"/>
        <v>434.3</v>
      </c>
      <c r="F13" s="1274">
        <v>56</v>
      </c>
      <c r="G13" s="1275">
        <v>47.3</v>
      </c>
      <c r="H13" s="1275">
        <v>56.2</v>
      </c>
      <c r="I13" s="1275">
        <v>50.4</v>
      </c>
      <c r="J13" s="1275">
        <v>54.1</v>
      </c>
      <c r="K13" s="1275">
        <v>56.5</v>
      </c>
      <c r="L13" s="1275">
        <v>57.6</v>
      </c>
      <c r="M13" s="1287">
        <v>0</v>
      </c>
      <c r="N13" s="1275">
        <v>52.7</v>
      </c>
      <c r="O13" s="1275">
        <v>48.8</v>
      </c>
      <c r="P13" s="1276">
        <v>50.8</v>
      </c>
    </row>
    <row r="14" spans="3:19" s="901" customFormat="1" ht="20.100000000000001" customHeight="1" x14ac:dyDescent="0.2">
      <c r="C14" s="1597">
        <v>5</v>
      </c>
      <c r="D14" s="1598" t="s">
        <v>12</v>
      </c>
      <c r="E14" s="907">
        <f t="shared" si="1"/>
        <v>427.09999999999997</v>
      </c>
      <c r="F14" s="1263">
        <v>53.6</v>
      </c>
      <c r="G14" s="905">
        <v>50.4</v>
      </c>
      <c r="H14" s="905">
        <v>46.6</v>
      </c>
      <c r="I14" s="905">
        <v>54</v>
      </c>
      <c r="J14" s="905">
        <v>50.7</v>
      </c>
      <c r="K14" s="905">
        <v>59.1</v>
      </c>
      <c r="L14" s="905">
        <v>52.4</v>
      </c>
      <c r="M14" s="1287">
        <v>0</v>
      </c>
      <c r="N14" s="905">
        <v>58.7</v>
      </c>
      <c r="O14" s="905">
        <v>46.3</v>
      </c>
      <c r="P14" s="908">
        <v>48.2</v>
      </c>
    </row>
    <row r="15" spans="3:19" s="899" customFormat="1" ht="20.100000000000001" customHeight="1" x14ac:dyDescent="0.2">
      <c r="C15" s="1617">
        <v>6</v>
      </c>
      <c r="D15" s="1272" t="s">
        <v>11</v>
      </c>
      <c r="E15" s="1273">
        <f t="shared" si="1"/>
        <v>404.5</v>
      </c>
      <c r="F15" s="1274">
        <v>39.5</v>
      </c>
      <c r="G15" s="1275">
        <v>51.3</v>
      </c>
      <c r="H15" s="1275">
        <v>49.2</v>
      </c>
      <c r="I15" s="1275">
        <v>47.5</v>
      </c>
      <c r="J15" s="1275">
        <v>47.7</v>
      </c>
      <c r="K15" s="1287">
        <v>0</v>
      </c>
      <c r="L15" s="1287">
        <v>0</v>
      </c>
      <c r="M15" s="1275">
        <v>48.5</v>
      </c>
      <c r="N15" s="1275">
        <v>47.6</v>
      </c>
      <c r="O15" s="1275">
        <v>60</v>
      </c>
      <c r="P15" s="1276">
        <v>52.7</v>
      </c>
      <c r="Q15" s="901"/>
    </row>
    <row r="16" spans="3:19" s="901" customFormat="1" ht="20.100000000000001" customHeight="1" x14ac:dyDescent="0.2">
      <c r="C16" s="1597">
        <v>7</v>
      </c>
      <c r="D16" s="1598" t="s">
        <v>25</v>
      </c>
      <c r="E16" s="907">
        <f t="shared" si="1"/>
        <v>400.4</v>
      </c>
      <c r="F16" s="1263">
        <v>49.5</v>
      </c>
      <c r="G16" s="1287">
        <v>0</v>
      </c>
      <c r="H16" s="905">
        <v>49.3</v>
      </c>
      <c r="I16" s="905">
        <v>49.6</v>
      </c>
      <c r="J16" s="905">
        <v>49.9</v>
      </c>
      <c r="K16" s="905">
        <v>48.4</v>
      </c>
      <c r="L16" s="1287">
        <v>0</v>
      </c>
      <c r="M16" s="905">
        <v>50.7</v>
      </c>
      <c r="N16" s="905">
        <v>40.5</v>
      </c>
      <c r="O16" s="905">
        <v>51.7</v>
      </c>
      <c r="P16" s="908">
        <v>51.3</v>
      </c>
      <c r="S16" s="906"/>
    </row>
    <row r="17" spans="3:17" s="902" customFormat="1" ht="20.100000000000001" customHeight="1" x14ac:dyDescent="0.2">
      <c r="C17" s="1617">
        <v>8</v>
      </c>
      <c r="D17" s="1272" t="s">
        <v>194</v>
      </c>
      <c r="E17" s="1273">
        <f t="shared" si="1"/>
        <v>391.1</v>
      </c>
      <c r="F17" s="1274">
        <v>45.9</v>
      </c>
      <c r="G17" s="1275">
        <v>42.6</v>
      </c>
      <c r="H17" s="1287">
        <v>0</v>
      </c>
      <c r="I17" s="1275">
        <v>49.5</v>
      </c>
      <c r="J17" s="1275">
        <v>49.6</v>
      </c>
      <c r="K17" s="1287">
        <v>0</v>
      </c>
      <c r="L17" s="1287">
        <v>0</v>
      </c>
      <c r="M17" s="1275">
        <v>49.5</v>
      </c>
      <c r="N17" s="1275">
        <v>54.2</v>
      </c>
      <c r="O17" s="1275">
        <v>49.7</v>
      </c>
      <c r="P17" s="1276">
        <v>50.1</v>
      </c>
    </row>
    <row r="18" spans="3:17" s="901" customFormat="1" ht="20.100000000000001" customHeight="1" x14ac:dyDescent="0.2">
      <c r="C18" s="1597">
        <v>9</v>
      </c>
      <c r="D18" s="1598" t="s">
        <v>51</v>
      </c>
      <c r="E18" s="907">
        <f t="shared" si="1"/>
        <v>390.2</v>
      </c>
      <c r="F18" s="1263">
        <v>46.3</v>
      </c>
      <c r="G18" s="1287">
        <v>0</v>
      </c>
      <c r="H18" s="905">
        <v>46.8</v>
      </c>
      <c r="I18" s="905">
        <v>51.9</v>
      </c>
      <c r="J18" s="905">
        <v>48.2</v>
      </c>
      <c r="K18" s="905">
        <v>46.7</v>
      </c>
      <c r="L18" s="905">
        <v>37</v>
      </c>
      <c r="M18" s="905">
        <v>51.5</v>
      </c>
      <c r="N18" s="905">
        <v>48</v>
      </c>
      <c r="O18" s="905">
        <v>35.4</v>
      </c>
      <c r="P18" s="908">
        <v>50.8</v>
      </c>
    </row>
    <row r="19" spans="3:17" s="901" customFormat="1" ht="20.100000000000001" customHeight="1" x14ac:dyDescent="0.2">
      <c r="C19" s="1617">
        <v>10</v>
      </c>
      <c r="D19" s="1272" t="s">
        <v>572</v>
      </c>
      <c r="E19" s="1273">
        <f t="shared" si="1"/>
        <v>388.5</v>
      </c>
      <c r="F19" s="1274">
        <v>43.6</v>
      </c>
      <c r="G19" s="1275">
        <v>48.1</v>
      </c>
      <c r="H19" s="1275">
        <v>46.7</v>
      </c>
      <c r="I19" s="1287">
        <v>0</v>
      </c>
      <c r="J19" s="1287">
        <v>0</v>
      </c>
      <c r="K19" s="1275">
        <v>47.5</v>
      </c>
      <c r="L19" s="1275">
        <v>50.6</v>
      </c>
      <c r="M19" s="1275">
        <v>48.4</v>
      </c>
      <c r="N19" s="1275">
        <v>53.3</v>
      </c>
      <c r="O19" s="1275">
        <v>47.4</v>
      </c>
      <c r="P19" s="1276">
        <v>46.5</v>
      </c>
    </row>
    <row r="20" spans="3:17" s="901" customFormat="1" ht="20.100000000000001" customHeight="1" x14ac:dyDescent="0.2">
      <c r="C20" s="1597">
        <v>11</v>
      </c>
      <c r="D20" s="1598" t="s">
        <v>568</v>
      </c>
      <c r="E20" s="907">
        <f t="shared" si="1"/>
        <v>387</v>
      </c>
      <c r="F20" s="1263">
        <v>45.8</v>
      </c>
      <c r="G20" s="905">
        <v>45.2</v>
      </c>
      <c r="H20" s="905">
        <v>49.6</v>
      </c>
      <c r="I20" s="905">
        <v>53.5</v>
      </c>
      <c r="J20" s="1287">
        <v>0</v>
      </c>
      <c r="K20" s="905">
        <v>44.5</v>
      </c>
      <c r="L20" s="905">
        <v>53</v>
      </c>
      <c r="M20" s="905">
        <v>44.5</v>
      </c>
      <c r="N20" s="905">
        <v>46.5</v>
      </c>
      <c r="O20" s="1287">
        <v>0</v>
      </c>
      <c r="P20" s="908">
        <v>48.9</v>
      </c>
    </row>
    <row r="21" spans="3:17" s="901" customFormat="1" ht="20.100000000000001" customHeight="1" x14ac:dyDescent="0.2">
      <c r="C21" s="1617">
        <v>12</v>
      </c>
      <c r="D21" s="1272" t="s">
        <v>567</v>
      </c>
      <c r="E21" s="1273">
        <f t="shared" si="1"/>
        <v>384.1</v>
      </c>
      <c r="F21" s="1274">
        <v>47.8</v>
      </c>
      <c r="G21" s="1275">
        <v>41.4</v>
      </c>
      <c r="H21" s="1275">
        <v>43.5</v>
      </c>
      <c r="I21" s="1275">
        <v>45.4</v>
      </c>
      <c r="J21" s="1275">
        <v>43.1</v>
      </c>
      <c r="K21" s="1275">
        <v>50.9</v>
      </c>
      <c r="L21" s="1275">
        <v>45.3</v>
      </c>
      <c r="M21" s="1275">
        <v>54.6</v>
      </c>
      <c r="N21" s="1275">
        <v>47.3</v>
      </c>
      <c r="O21" s="1275">
        <v>45.5</v>
      </c>
      <c r="P21" s="1276">
        <v>47.3</v>
      </c>
    </row>
    <row r="22" spans="3:17" s="901" customFormat="1" ht="20.100000000000001" customHeight="1" x14ac:dyDescent="0.2">
      <c r="C22" s="1597">
        <v>13</v>
      </c>
      <c r="D22" s="1598" t="s">
        <v>67</v>
      </c>
      <c r="E22" s="907">
        <f t="shared" si="1"/>
        <v>383.7</v>
      </c>
      <c r="F22" s="1286">
        <v>0</v>
      </c>
      <c r="G22" s="905">
        <v>50.9</v>
      </c>
      <c r="H22" s="905">
        <v>47.2</v>
      </c>
      <c r="I22" s="905">
        <v>48.7</v>
      </c>
      <c r="J22" s="905">
        <v>43.8</v>
      </c>
      <c r="K22" s="905">
        <v>56.1</v>
      </c>
      <c r="L22" s="905">
        <v>50.9</v>
      </c>
      <c r="M22" s="1287">
        <v>0</v>
      </c>
      <c r="N22" s="1287">
        <v>0</v>
      </c>
      <c r="O22" s="905">
        <v>42.7</v>
      </c>
      <c r="P22" s="908">
        <v>43.4</v>
      </c>
    </row>
    <row r="23" spans="3:17" s="901" customFormat="1" ht="20.100000000000001" customHeight="1" x14ac:dyDescent="0.2">
      <c r="C23" s="1617">
        <v>14</v>
      </c>
      <c r="D23" s="1272" t="s">
        <v>134</v>
      </c>
      <c r="E23" s="1273">
        <f t="shared" si="1"/>
        <v>382.2</v>
      </c>
      <c r="F23" s="1274">
        <v>45.2</v>
      </c>
      <c r="G23" s="1275">
        <v>44.2</v>
      </c>
      <c r="H23" s="1275">
        <v>45.1</v>
      </c>
      <c r="I23" s="1275">
        <v>51.5</v>
      </c>
      <c r="J23" s="1287">
        <v>0</v>
      </c>
      <c r="K23" s="1287">
        <v>0</v>
      </c>
      <c r="L23" s="1287">
        <v>0</v>
      </c>
      <c r="M23" s="1275">
        <v>46.3</v>
      </c>
      <c r="N23" s="1275">
        <v>53.2</v>
      </c>
      <c r="O23" s="1275">
        <v>49.1</v>
      </c>
      <c r="P23" s="1276">
        <v>47.6</v>
      </c>
    </row>
    <row r="24" spans="3:17" s="902" customFormat="1" ht="20.100000000000001" customHeight="1" x14ac:dyDescent="0.2">
      <c r="C24" s="1597">
        <v>15</v>
      </c>
      <c r="D24" s="1598" t="s">
        <v>39</v>
      </c>
      <c r="E24" s="907">
        <f t="shared" si="1"/>
        <v>377.6</v>
      </c>
      <c r="F24" s="1263">
        <v>54.9</v>
      </c>
      <c r="G24" s="905">
        <v>54.1</v>
      </c>
      <c r="H24" s="1287">
        <v>0</v>
      </c>
      <c r="I24" s="905">
        <v>58.9</v>
      </c>
      <c r="J24" s="905">
        <v>60.3</v>
      </c>
      <c r="K24" s="1287">
        <v>0</v>
      </c>
      <c r="L24" s="905">
        <v>51.3</v>
      </c>
      <c r="M24" s="1287">
        <v>0</v>
      </c>
      <c r="N24" s="1287">
        <v>0</v>
      </c>
      <c r="O24" s="905">
        <v>51.8</v>
      </c>
      <c r="P24" s="908">
        <v>46.3</v>
      </c>
    </row>
    <row r="25" spans="3:17" s="901" customFormat="1" ht="20.100000000000001" customHeight="1" x14ac:dyDescent="0.2">
      <c r="C25" s="1617">
        <v>16</v>
      </c>
      <c r="D25" s="1272" t="s">
        <v>570</v>
      </c>
      <c r="E25" s="1273">
        <f t="shared" si="1"/>
        <v>372.7</v>
      </c>
      <c r="F25" s="1274">
        <v>44.3</v>
      </c>
      <c r="G25" s="1275">
        <v>44.2</v>
      </c>
      <c r="H25" s="1275">
        <v>38.9</v>
      </c>
      <c r="I25" s="1275">
        <v>41.2</v>
      </c>
      <c r="J25" s="1275">
        <v>49.6</v>
      </c>
      <c r="K25" s="1275">
        <v>45.6</v>
      </c>
      <c r="L25" s="1275">
        <v>53.8</v>
      </c>
      <c r="M25" s="1275">
        <v>44.2</v>
      </c>
      <c r="N25" s="1287">
        <v>0</v>
      </c>
      <c r="O25" s="1275">
        <v>47.5</v>
      </c>
      <c r="P25" s="1276">
        <v>43.5</v>
      </c>
      <c r="Q25" s="902"/>
    </row>
    <row r="26" spans="3:17" s="901" customFormat="1" ht="20.100000000000001" customHeight="1" x14ac:dyDescent="0.2">
      <c r="C26" s="1597">
        <v>17</v>
      </c>
      <c r="D26" s="1598" t="s">
        <v>575</v>
      </c>
      <c r="E26" s="907">
        <f t="shared" si="1"/>
        <v>364.99999999999994</v>
      </c>
      <c r="F26" s="1263">
        <v>37.4</v>
      </c>
      <c r="G26" s="1287">
        <v>0</v>
      </c>
      <c r="H26" s="905">
        <v>46.1</v>
      </c>
      <c r="I26" s="905">
        <v>50.6</v>
      </c>
      <c r="J26" s="905">
        <v>43.9</v>
      </c>
      <c r="K26" s="905">
        <v>45.3</v>
      </c>
      <c r="L26" s="1287">
        <v>0</v>
      </c>
      <c r="M26" s="905">
        <v>44.2</v>
      </c>
      <c r="N26" s="905">
        <v>42.9</v>
      </c>
      <c r="O26" s="905">
        <v>42.5</v>
      </c>
      <c r="P26" s="908">
        <v>49.5</v>
      </c>
    </row>
    <row r="27" spans="3:17" s="901" customFormat="1" ht="20.100000000000001" customHeight="1" x14ac:dyDescent="0.2">
      <c r="C27" s="1617">
        <v>18</v>
      </c>
      <c r="D27" s="1272" t="s">
        <v>573</v>
      </c>
      <c r="E27" s="1273">
        <f t="shared" si="1"/>
        <v>352.7</v>
      </c>
      <c r="F27" s="1274">
        <v>41.7</v>
      </c>
      <c r="G27" s="1275">
        <v>54.5</v>
      </c>
      <c r="H27" s="1287">
        <v>0</v>
      </c>
      <c r="I27" s="1275">
        <v>48.1</v>
      </c>
      <c r="J27" s="1275">
        <v>54.2</v>
      </c>
      <c r="K27" s="1275">
        <v>47.4</v>
      </c>
      <c r="L27" s="1275">
        <v>52</v>
      </c>
      <c r="M27" s="1275">
        <v>54.8</v>
      </c>
      <c r="N27" s="1287">
        <v>0</v>
      </c>
      <c r="O27" s="1287">
        <v>0</v>
      </c>
      <c r="P27" s="1618">
        <v>0</v>
      </c>
    </row>
    <row r="28" spans="3:17" s="899" customFormat="1" ht="20.100000000000001" customHeight="1" x14ac:dyDescent="0.2">
      <c r="C28" s="1597">
        <v>19</v>
      </c>
      <c r="D28" s="1598" t="s">
        <v>68</v>
      </c>
      <c r="E28" s="907">
        <f t="shared" si="1"/>
        <v>344.20000000000005</v>
      </c>
      <c r="F28" s="1263">
        <v>48.5</v>
      </c>
      <c r="G28" s="905">
        <v>49.9</v>
      </c>
      <c r="H28" s="905">
        <v>48.9</v>
      </c>
      <c r="I28" s="1287">
        <v>0</v>
      </c>
      <c r="J28" s="905">
        <v>46.3</v>
      </c>
      <c r="K28" s="905">
        <v>55.2</v>
      </c>
      <c r="L28" s="1287">
        <v>0</v>
      </c>
      <c r="M28" s="1287">
        <v>0</v>
      </c>
      <c r="N28" s="1287">
        <v>0</v>
      </c>
      <c r="O28" s="905">
        <v>50.3</v>
      </c>
      <c r="P28" s="908">
        <v>45.1</v>
      </c>
      <c r="Q28" s="900"/>
    </row>
    <row r="29" spans="3:17" s="901" customFormat="1" ht="20.100000000000001" customHeight="1" x14ac:dyDescent="0.2">
      <c r="C29" s="1617">
        <v>20</v>
      </c>
      <c r="D29" s="1272" t="s">
        <v>564</v>
      </c>
      <c r="E29" s="1273">
        <f t="shared" si="1"/>
        <v>337.3</v>
      </c>
      <c r="F29" s="1274">
        <v>42.2</v>
      </c>
      <c r="G29" s="1275">
        <v>43.7</v>
      </c>
      <c r="H29" s="1275">
        <v>38.799999999999997</v>
      </c>
      <c r="I29" s="1275">
        <v>48.1</v>
      </c>
      <c r="J29" s="1275">
        <v>40.6</v>
      </c>
      <c r="K29" s="1275">
        <v>38.799999999999997</v>
      </c>
      <c r="L29" s="1275">
        <v>46.3</v>
      </c>
      <c r="M29" s="1287">
        <v>0</v>
      </c>
      <c r="N29" s="1287">
        <v>0</v>
      </c>
      <c r="O29" s="1287">
        <v>0</v>
      </c>
      <c r="P29" s="1276">
        <v>38.799999999999997</v>
      </c>
    </row>
    <row r="30" spans="3:17" s="901" customFormat="1" ht="20.100000000000001" customHeight="1" x14ac:dyDescent="0.2">
      <c r="C30" s="1597">
        <v>21</v>
      </c>
      <c r="D30" s="1598" t="s">
        <v>569</v>
      </c>
      <c r="E30" s="907">
        <f t="shared" si="1"/>
        <v>329.1</v>
      </c>
      <c r="F30" s="1263">
        <v>44.8</v>
      </c>
      <c r="G30" s="905">
        <v>44</v>
      </c>
      <c r="H30" s="905">
        <v>49.6</v>
      </c>
      <c r="I30" s="905">
        <v>49.9</v>
      </c>
      <c r="J30" s="905">
        <v>47.8</v>
      </c>
      <c r="K30" s="905">
        <v>45.4</v>
      </c>
      <c r="L30" s="905">
        <v>47.6</v>
      </c>
      <c r="M30" s="1287">
        <v>0</v>
      </c>
      <c r="N30" s="1287">
        <v>0</v>
      </c>
      <c r="O30" s="1287">
        <v>0</v>
      </c>
      <c r="P30" s="1618">
        <v>0</v>
      </c>
      <c r="Q30" s="902"/>
    </row>
    <row r="31" spans="3:17" s="901" customFormat="1" ht="20.100000000000001" customHeight="1" x14ac:dyDescent="0.2">
      <c r="C31" s="1617">
        <v>22</v>
      </c>
      <c r="D31" s="1272" t="s">
        <v>565</v>
      </c>
      <c r="E31" s="1273">
        <f t="shared" si="1"/>
        <v>324.29999999999995</v>
      </c>
      <c r="F31" s="1274">
        <v>52.1</v>
      </c>
      <c r="G31" s="1275">
        <v>39.200000000000003</v>
      </c>
      <c r="H31" s="1275">
        <v>41.4</v>
      </c>
      <c r="I31" s="1275">
        <v>53</v>
      </c>
      <c r="J31" s="1275">
        <v>44.9</v>
      </c>
      <c r="K31" s="1275">
        <v>42.6</v>
      </c>
      <c r="L31" s="1287">
        <v>0</v>
      </c>
      <c r="M31" s="1287">
        <v>0</v>
      </c>
      <c r="N31" s="1287">
        <v>0</v>
      </c>
      <c r="O31" s="1287">
        <v>0</v>
      </c>
      <c r="P31" s="1276">
        <v>51.1</v>
      </c>
    </row>
    <row r="32" spans="3:17" s="899" customFormat="1" ht="20.100000000000001" customHeight="1" x14ac:dyDescent="0.2">
      <c r="C32" s="1597">
        <v>23</v>
      </c>
      <c r="D32" s="1598" t="s">
        <v>577</v>
      </c>
      <c r="E32" s="907">
        <f t="shared" si="1"/>
        <v>315.8</v>
      </c>
      <c r="F32" s="1263">
        <v>33.700000000000003</v>
      </c>
      <c r="G32" s="905">
        <v>30.7</v>
      </c>
      <c r="H32" s="905">
        <v>40.6</v>
      </c>
      <c r="I32" s="1287">
        <v>0</v>
      </c>
      <c r="J32" s="905">
        <v>36.200000000000003</v>
      </c>
      <c r="K32" s="905">
        <v>37.4</v>
      </c>
      <c r="L32" s="905">
        <v>38.1</v>
      </c>
      <c r="M32" s="905">
        <v>42.5</v>
      </c>
      <c r="N32" s="905">
        <v>40.9</v>
      </c>
      <c r="O32" s="905">
        <v>40.799999999999997</v>
      </c>
      <c r="P32" s="908">
        <v>39.299999999999997</v>
      </c>
      <c r="Q32" s="900"/>
    </row>
    <row r="33" spans="3:17" s="899" customFormat="1" ht="20.100000000000001" customHeight="1" x14ac:dyDescent="0.2">
      <c r="C33" s="1617">
        <v>24</v>
      </c>
      <c r="D33" s="1272" t="s">
        <v>574</v>
      </c>
      <c r="E33" s="1273">
        <f t="shared" si="1"/>
        <v>224.4</v>
      </c>
      <c r="F33" s="1274">
        <v>41.1</v>
      </c>
      <c r="G33" s="1287">
        <v>0</v>
      </c>
      <c r="H33" s="1275">
        <v>34.1</v>
      </c>
      <c r="I33" s="1287">
        <v>0</v>
      </c>
      <c r="J33" s="1275">
        <v>37.6</v>
      </c>
      <c r="K33" s="1275">
        <v>38.1</v>
      </c>
      <c r="L33" s="1287">
        <v>0</v>
      </c>
      <c r="M33" s="1287">
        <v>0</v>
      </c>
      <c r="N33" s="1275">
        <v>36.9</v>
      </c>
      <c r="O33" s="1275">
        <v>36.6</v>
      </c>
      <c r="P33" s="1618">
        <v>0</v>
      </c>
      <c r="Q33" s="900"/>
    </row>
    <row r="34" spans="3:17" s="899" customFormat="1" ht="20.100000000000001" customHeight="1" x14ac:dyDescent="0.2">
      <c r="C34" s="1597">
        <v>25</v>
      </c>
      <c r="D34" s="1598" t="s">
        <v>120</v>
      </c>
      <c r="E34" s="907">
        <f t="shared" si="1"/>
        <v>192.5</v>
      </c>
      <c r="F34" s="1286">
        <v>0</v>
      </c>
      <c r="G34" s="1287">
        <v>0</v>
      </c>
      <c r="H34" s="1287">
        <v>0</v>
      </c>
      <c r="I34" s="905">
        <v>49.3</v>
      </c>
      <c r="J34" s="905">
        <v>48.9</v>
      </c>
      <c r="K34" s="1287">
        <v>0</v>
      </c>
      <c r="L34" s="905">
        <v>46.3</v>
      </c>
      <c r="M34" s="905">
        <v>48</v>
      </c>
      <c r="N34" s="1287">
        <v>0</v>
      </c>
      <c r="O34" s="1287">
        <v>0</v>
      </c>
      <c r="P34" s="1618">
        <v>0</v>
      </c>
      <c r="Q34" s="900"/>
    </row>
    <row r="35" spans="3:17" s="901" customFormat="1" ht="20.100000000000001" customHeight="1" x14ac:dyDescent="0.2">
      <c r="C35" s="1617">
        <v>26</v>
      </c>
      <c r="D35" s="1272" t="s">
        <v>607</v>
      </c>
      <c r="E35" s="1273">
        <f t="shared" si="1"/>
        <v>180</v>
      </c>
      <c r="F35" s="1286">
        <v>0</v>
      </c>
      <c r="G35" s="1287">
        <v>0</v>
      </c>
      <c r="H35" s="1287">
        <v>0</v>
      </c>
      <c r="I35" s="1275">
        <v>52</v>
      </c>
      <c r="J35" s="1275">
        <v>41.6</v>
      </c>
      <c r="K35" s="1287">
        <v>0</v>
      </c>
      <c r="L35" s="1287">
        <v>0</v>
      </c>
      <c r="M35" s="1287">
        <v>0</v>
      </c>
      <c r="N35" s="1275">
        <v>43.2</v>
      </c>
      <c r="O35" s="1287">
        <v>0</v>
      </c>
      <c r="P35" s="1276">
        <v>43.2</v>
      </c>
    </row>
    <row r="36" spans="3:17" s="901" customFormat="1" ht="20.100000000000001" customHeight="1" x14ac:dyDescent="0.2">
      <c r="C36" s="1597">
        <v>27</v>
      </c>
      <c r="D36" s="1598" t="s">
        <v>571</v>
      </c>
      <c r="E36" s="907">
        <f t="shared" si="1"/>
        <v>171.6</v>
      </c>
      <c r="F36" s="1263">
        <v>44.2</v>
      </c>
      <c r="G36" s="905">
        <v>42.2</v>
      </c>
      <c r="H36" s="905">
        <v>40.6</v>
      </c>
      <c r="I36" s="1287">
        <v>0</v>
      </c>
      <c r="J36" s="1287">
        <v>0</v>
      </c>
      <c r="K36" s="1287">
        <v>0</v>
      </c>
      <c r="L36" s="1287">
        <v>0</v>
      </c>
      <c r="M36" s="1287">
        <v>0</v>
      </c>
      <c r="N36" s="1287">
        <v>0</v>
      </c>
      <c r="O36" s="1287">
        <v>0</v>
      </c>
      <c r="P36" s="908">
        <v>44.6</v>
      </c>
    </row>
    <row r="37" spans="3:17" s="901" customFormat="1" ht="20.100000000000001" customHeight="1" x14ac:dyDescent="0.2">
      <c r="C37" s="1617">
        <v>28</v>
      </c>
      <c r="D37" s="1272" t="s">
        <v>602</v>
      </c>
      <c r="E37" s="1273">
        <f t="shared" si="1"/>
        <v>165</v>
      </c>
      <c r="F37" s="1286">
        <v>0</v>
      </c>
      <c r="G37" s="1287">
        <v>0</v>
      </c>
      <c r="H37" s="1275">
        <v>42.7</v>
      </c>
      <c r="I37" s="1275">
        <v>45.8</v>
      </c>
      <c r="J37" s="1275">
        <v>32.799999999999997</v>
      </c>
      <c r="K37" s="1287">
        <v>0</v>
      </c>
      <c r="L37" s="1287">
        <v>0</v>
      </c>
      <c r="M37" s="1287">
        <v>0</v>
      </c>
      <c r="N37" s="1287">
        <v>0</v>
      </c>
      <c r="O37" s="1287">
        <v>0</v>
      </c>
      <c r="P37" s="1276">
        <v>43.7</v>
      </c>
    </row>
    <row r="38" spans="3:17" s="901" customFormat="1" ht="20.100000000000001" customHeight="1" x14ac:dyDescent="0.2">
      <c r="C38" s="1597">
        <v>29</v>
      </c>
      <c r="D38" s="1598" t="s">
        <v>596</v>
      </c>
      <c r="E38" s="907">
        <f t="shared" si="1"/>
        <v>116.30000000000001</v>
      </c>
      <c r="F38" s="1286">
        <v>0</v>
      </c>
      <c r="G38" s="905">
        <v>38</v>
      </c>
      <c r="H38" s="905">
        <v>46.2</v>
      </c>
      <c r="I38" s="905">
        <v>32.1</v>
      </c>
      <c r="J38" s="1287">
        <v>0</v>
      </c>
      <c r="K38" s="1287">
        <v>0</v>
      </c>
      <c r="L38" s="1287">
        <v>0</v>
      </c>
      <c r="M38" s="1287">
        <v>0</v>
      </c>
      <c r="N38" s="1287">
        <v>0</v>
      </c>
      <c r="O38" s="1287">
        <v>0</v>
      </c>
      <c r="P38" s="1618">
        <v>0</v>
      </c>
    </row>
    <row r="39" spans="3:17" s="901" customFormat="1" ht="20.100000000000001" customHeight="1" x14ac:dyDescent="0.2">
      <c r="C39" s="1617">
        <v>30</v>
      </c>
      <c r="D39" s="1277" t="s">
        <v>670</v>
      </c>
      <c r="E39" s="1273">
        <f t="shared" si="1"/>
        <v>82</v>
      </c>
      <c r="F39" s="1286">
        <v>0</v>
      </c>
      <c r="G39" s="1275">
        <v>39.700000000000003</v>
      </c>
      <c r="H39" s="1287">
        <v>0</v>
      </c>
      <c r="I39" s="1287">
        <v>0</v>
      </c>
      <c r="J39" s="1287">
        <v>0</v>
      </c>
      <c r="K39" s="1287">
        <v>0</v>
      </c>
      <c r="L39" s="1287">
        <v>0</v>
      </c>
      <c r="M39" s="1287">
        <v>0</v>
      </c>
      <c r="N39" s="1287">
        <v>0</v>
      </c>
      <c r="O39" s="1287">
        <v>0</v>
      </c>
      <c r="P39" s="1276">
        <v>42.3</v>
      </c>
    </row>
    <row r="40" spans="3:17" s="901" customFormat="1" ht="20.100000000000001" customHeight="1" x14ac:dyDescent="0.2">
      <c r="C40" s="1597">
        <v>31</v>
      </c>
      <c r="D40" s="1264" t="s">
        <v>619</v>
      </c>
      <c r="E40" s="907">
        <f t="shared" si="1"/>
        <v>75.400000000000006</v>
      </c>
      <c r="F40" s="1286">
        <v>0</v>
      </c>
      <c r="G40" s="1287">
        <v>0</v>
      </c>
      <c r="H40" s="1287">
        <v>0</v>
      </c>
      <c r="I40" s="905">
        <v>34.5</v>
      </c>
      <c r="J40" s="905">
        <v>40.9</v>
      </c>
      <c r="K40" s="1287">
        <v>0</v>
      </c>
      <c r="L40" s="1287">
        <v>0</v>
      </c>
      <c r="M40" s="1287">
        <v>0</v>
      </c>
      <c r="N40" s="1287">
        <v>0</v>
      </c>
      <c r="O40" s="1287">
        <v>0</v>
      </c>
      <c r="P40" s="1618">
        <v>0</v>
      </c>
    </row>
    <row r="41" spans="3:17" s="899" customFormat="1" ht="20.100000000000001" customHeight="1" x14ac:dyDescent="0.2">
      <c r="C41" s="1617">
        <v>32</v>
      </c>
      <c r="D41" s="1277" t="s">
        <v>618</v>
      </c>
      <c r="E41" s="1273">
        <f t="shared" si="1"/>
        <v>42</v>
      </c>
      <c r="F41" s="1286">
        <v>0</v>
      </c>
      <c r="G41" s="1287">
        <v>0</v>
      </c>
      <c r="H41" s="1287">
        <v>0</v>
      </c>
      <c r="I41" s="1275">
        <v>42</v>
      </c>
      <c r="J41" s="1287">
        <v>0</v>
      </c>
      <c r="K41" s="1287">
        <v>0</v>
      </c>
      <c r="L41" s="1287">
        <v>0</v>
      </c>
      <c r="M41" s="1287">
        <v>0</v>
      </c>
      <c r="N41" s="1287">
        <v>0</v>
      </c>
      <c r="O41" s="1287">
        <v>0</v>
      </c>
      <c r="P41" s="1618">
        <v>0</v>
      </c>
      <c r="Q41" s="900"/>
    </row>
    <row r="42" spans="3:17" s="901" customFormat="1" ht="20.100000000000001" customHeight="1" x14ac:dyDescent="0.2">
      <c r="C42" s="1597">
        <v>33</v>
      </c>
      <c r="D42" s="1264" t="s">
        <v>595</v>
      </c>
      <c r="E42" s="907">
        <f t="shared" si="1"/>
        <v>39.700000000000003</v>
      </c>
      <c r="F42" s="1286">
        <v>0</v>
      </c>
      <c r="G42" s="905">
        <v>39.700000000000003</v>
      </c>
      <c r="H42" s="1287">
        <v>0</v>
      </c>
      <c r="I42" s="1287">
        <v>0</v>
      </c>
      <c r="J42" s="1287">
        <v>0</v>
      </c>
      <c r="K42" s="1287">
        <v>0</v>
      </c>
      <c r="L42" s="1287">
        <v>0</v>
      </c>
      <c r="M42" s="1287">
        <v>0</v>
      </c>
      <c r="N42" s="1287">
        <v>0</v>
      </c>
      <c r="O42" s="1287">
        <v>0</v>
      </c>
      <c r="P42" s="1618">
        <v>0</v>
      </c>
    </row>
    <row r="43" spans="3:17" s="899" customFormat="1" ht="20.100000000000001" customHeight="1" x14ac:dyDescent="0.2">
      <c r="C43" s="1617">
        <v>34</v>
      </c>
      <c r="D43" s="1277" t="s">
        <v>576</v>
      </c>
      <c r="E43" s="1273">
        <f t="shared" si="1"/>
        <v>35.6</v>
      </c>
      <c r="F43" s="1274">
        <v>35.6</v>
      </c>
      <c r="G43" s="1287">
        <v>0</v>
      </c>
      <c r="H43" s="1287">
        <v>0</v>
      </c>
      <c r="I43" s="1287">
        <v>0</v>
      </c>
      <c r="J43" s="1287">
        <v>0</v>
      </c>
      <c r="K43" s="1287">
        <v>0</v>
      </c>
      <c r="L43" s="1287">
        <v>0</v>
      </c>
      <c r="M43" s="1287">
        <v>0</v>
      </c>
      <c r="N43" s="1287">
        <v>0</v>
      </c>
      <c r="O43" s="1287">
        <v>0</v>
      </c>
      <c r="P43" s="1618">
        <v>0</v>
      </c>
      <c r="Q43" s="900"/>
    </row>
    <row r="44" spans="3:17" s="903" customFormat="1" ht="20.100000000000001" customHeight="1" thickBot="1" x14ac:dyDescent="0.25">
      <c r="C44" s="1616">
        <v>35</v>
      </c>
      <c r="D44" s="1613" t="s">
        <v>620</v>
      </c>
      <c r="E44" s="1614">
        <f t="shared" si="1"/>
        <v>33.200000000000003</v>
      </c>
      <c r="F44" s="1401">
        <v>0</v>
      </c>
      <c r="G44" s="1288">
        <v>0</v>
      </c>
      <c r="H44" s="1288">
        <v>0</v>
      </c>
      <c r="I44" s="1615">
        <v>33.200000000000003</v>
      </c>
      <c r="J44" s="1288">
        <v>0</v>
      </c>
      <c r="K44" s="1288">
        <v>0</v>
      </c>
      <c r="L44" s="1288">
        <v>0</v>
      </c>
      <c r="M44" s="1288">
        <v>0</v>
      </c>
      <c r="N44" s="1288">
        <v>0</v>
      </c>
      <c r="O44" s="1288">
        <v>0</v>
      </c>
      <c r="P44" s="1619">
        <v>0</v>
      </c>
    </row>
    <row r="45" spans="3:17" s="903" customFormat="1" ht="17.25" customHeight="1" x14ac:dyDescent="0.2"/>
    <row r="46" spans="3:17" s="903" customFormat="1" ht="17.25" customHeight="1" x14ac:dyDescent="0.2">
      <c r="C46" s="1763" t="s">
        <v>35</v>
      </c>
      <c r="D46" s="1764"/>
      <c r="E46" s="1765"/>
      <c r="F46" s="909">
        <v>24</v>
      </c>
      <c r="G46" s="909">
        <v>23</v>
      </c>
      <c r="H46" s="909">
        <v>23</v>
      </c>
      <c r="I46" s="909">
        <v>27</v>
      </c>
      <c r="J46" s="909">
        <v>25</v>
      </c>
      <c r="K46" s="909">
        <v>20</v>
      </c>
      <c r="L46" s="909">
        <v>15</v>
      </c>
      <c r="M46" s="909">
        <v>15</v>
      </c>
      <c r="N46" s="909">
        <v>17</v>
      </c>
      <c r="O46" s="909">
        <v>19</v>
      </c>
      <c r="P46" s="909">
        <v>25</v>
      </c>
    </row>
    <row r="47" spans="3:17" s="903" customFormat="1" ht="17.25" customHeight="1" x14ac:dyDescent="0.2">
      <c r="C47" s="895"/>
      <c r="D47" s="894"/>
      <c r="E47" s="896"/>
      <c r="F47" s="897"/>
      <c r="G47" s="897"/>
      <c r="H47" s="897"/>
      <c r="I47" s="897"/>
      <c r="J47" s="897"/>
      <c r="K47" s="897"/>
      <c r="L47" s="897"/>
      <c r="M47" s="897"/>
      <c r="N47" s="897"/>
      <c r="O47" s="897"/>
      <c r="P47" s="897"/>
    </row>
    <row r="48" spans="3:17" s="904" customFormat="1" ht="15.75" x14ac:dyDescent="0.25">
      <c r="C48" s="895"/>
      <c r="D48" s="894"/>
      <c r="E48" s="896"/>
      <c r="F48" s="897"/>
      <c r="G48" s="897"/>
      <c r="H48" s="897"/>
      <c r="I48" s="897"/>
      <c r="J48" s="897"/>
      <c r="K48" s="897"/>
      <c r="L48" s="897"/>
      <c r="M48" s="897"/>
      <c r="N48" s="897"/>
      <c r="O48" s="897"/>
      <c r="P48" s="897"/>
    </row>
  </sheetData>
  <sortState ref="D12:P45">
    <sortCondition descending="1" ref="E12"/>
  </sortState>
  <mergeCells count="9">
    <mergeCell ref="C2:P2"/>
    <mergeCell ref="C46:E46"/>
    <mergeCell ref="C5:P5"/>
    <mergeCell ref="C3:P3"/>
    <mergeCell ref="C4:P4"/>
    <mergeCell ref="F7:P7"/>
    <mergeCell ref="E7:E9"/>
    <mergeCell ref="D7:D9"/>
    <mergeCell ref="C7:C9"/>
  </mergeCells>
  <conditionalFormatting sqref="E7 F9:P9 L46:P46 E14:P14">
    <cfRule type="cellIs" dxfId="139" priority="261" stopIfTrue="1" operator="lessThanOrEqual">
      <formula>0</formula>
    </cfRule>
  </conditionalFormatting>
  <conditionalFormatting sqref="F12:P12 E26:P26 E28:F28 E38:P38 E41:P41 E43:P43 E16:P16 E18:P18 E20:P20 E22:P22 E24:P24 H28:P28 E30:P30 E32:P32 E36:P36 E34:P34">
    <cfRule type="cellIs" dxfId="138" priority="8" stopIfTrue="1" operator="lessThanOrEqual">
      <formula>0</formula>
    </cfRule>
  </conditionalFormatting>
  <conditionalFormatting sqref="F46">
    <cfRule type="cellIs" dxfId="137" priority="260" stopIfTrue="1" operator="lessThanOrEqual">
      <formula>0</formula>
    </cfRule>
  </conditionalFormatting>
  <conditionalFormatting sqref="F13:P13 E11:P11 E15:P15 E17:P17 E19:P19 E21:P21 E23:P23 E25:P25 E27:P27 E29:P29 E31:P31 E33:P33 E35:P35 E37:P37 E39:P39 E42:P42 E44:P44">
    <cfRule type="cellIs" dxfId="136" priority="7" stopIfTrue="1" operator="lessThanOrEqual">
      <formula>0</formula>
    </cfRule>
  </conditionalFormatting>
  <conditionalFormatting sqref="G28">
    <cfRule type="cellIs" dxfId="135" priority="6" stopIfTrue="1" operator="lessThanOrEqual">
      <formula>0</formula>
    </cfRule>
  </conditionalFormatting>
  <conditionalFormatting sqref="E13">
    <cfRule type="cellIs" dxfId="134" priority="4" stopIfTrue="1" operator="lessThanOrEqual">
      <formula>0</formula>
    </cfRule>
  </conditionalFormatting>
  <conditionalFormatting sqref="E12">
    <cfRule type="cellIs" dxfId="133" priority="3" stopIfTrue="1" operator="lessThanOrEqual">
      <formula>0</formula>
    </cfRule>
  </conditionalFormatting>
  <conditionalFormatting sqref="E10:P10">
    <cfRule type="cellIs" dxfId="132" priority="2" stopIfTrue="1" operator="lessThanOrEqual">
      <formula>0</formula>
    </cfRule>
  </conditionalFormatting>
  <conditionalFormatting sqref="E40:P40">
    <cfRule type="cellIs" dxfId="131" priority="1" stopIfTrue="1" operator="lessThanOrEqual">
      <formula>0</formula>
    </cfRule>
  </conditionalFormatting>
  <pageMargins left="0.7" right="0.7" top="0.75" bottom="0.75" header="0.3" footer="0.3"/>
  <pageSetup paperSize="9" scale="7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C2:Q38"/>
  <sheetViews>
    <sheetView topLeftCell="C1" zoomScaleNormal="100" zoomScaleSheetLayoutView="80" workbookViewId="0">
      <selection activeCell="R13" sqref="R13"/>
    </sheetView>
  </sheetViews>
  <sheetFormatPr defaultColWidth="8.85546875" defaultRowHeight="12.75" x14ac:dyDescent="0.2"/>
  <cols>
    <col min="1" max="2" width="8.85546875" style="775"/>
    <col min="3" max="3" width="8.7109375" style="882" customWidth="1"/>
    <col min="4" max="4" width="32.7109375" style="775" customWidth="1"/>
    <col min="5" max="5" width="14.7109375" style="883" customWidth="1"/>
    <col min="6" max="16" width="7.7109375" style="884" customWidth="1"/>
    <col min="17" max="17" width="6.42578125" style="775" customWidth="1"/>
    <col min="18" max="16384" width="8.85546875" style="775"/>
  </cols>
  <sheetData>
    <row r="2" spans="3:17" s="929" customFormat="1" ht="24.95" customHeight="1" x14ac:dyDescent="0.2">
      <c r="C2" s="1777" t="s">
        <v>471</v>
      </c>
      <c r="D2" s="1777"/>
      <c r="E2" s="1777"/>
      <c r="F2" s="1777"/>
      <c r="G2" s="1777"/>
      <c r="H2" s="1777"/>
      <c r="I2" s="1777"/>
      <c r="J2" s="1777"/>
      <c r="K2" s="1777"/>
      <c r="L2" s="1777"/>
      <c r="M2" s="1777"/>
      <c r="N2" s="1777"/>
      <c r="O2" s="1777"/>
      <c r="P2" s="1777"/>
    </row>
    <row r="3" spans="3:17" s="929" customFormat="1" ht="24.95" customHeight="1" x14ac:dyDescent="0.2">
      <c r="C3" s="1777" t="s">
        <v>497</v>
      </c>
      <c r="D3" s="1777"/>
      <c r="E3" s="1777"/>
      <c r="F3" s="1777"/>
      <c r="G3" s="1777"/>
      <c r="H3" s="1777"/>
      <c r="I3" s="1777"/>
      <c r="J3" s="1777"/>
      <c r="K3" s="1777"/>
      <c r="L3" s="1777"/>
      <c r="M3" s="1777"/>
      <c r="N3" s="1777"/>
      <c r="O3" s="1777"/>
      <c r="P3" s="1777"/>
    </row>
    <row r="4" spans="3:17" s="929" customFormat="1" ht="24.95" customHeight="1" x14ac:dyDescent="0.2">
      <c r="C4" s="1776" t="s">
        <v>496</v>
      </c>
      <c r="D4" s="1776"/>
      <c r="E4" s="1776"/>
      <c r="F4" s="1776"/>
      <c r="G4" s="1776"/>
      <c r="H4" s="1776"/>
      <c r="I4" s="1776"/>
      <c r="J4" s="1776"/>
      <c r="K4" s="1776"/>
      <c r="L4" s="1776"/>
      <c r="M4" s="1776"/>
      <c r="N4" s="1776"/>
      <c r="O4" s="1776"/>
      <c r="P4" s="1776"/>
    </row>
    <row r="5" spans="3:17" s="929" customFormat="1" ht="24.95" customHeight="1" x14ac:dyDescent="0.2">
      <c r="C5" s="1776" t="s">
        <v>476</v>
      </c>
      <c r="D5" s="1776"/>
      <c r="E5" s="1776"/>
      <c r="F5" s="1776"/>
      <c r="G5" s="1776"/>
      <c r="H5" s="1776"/>
      <c r="I5" s="1776"/>
      <c r="J5" s="1776"/>
      <c r="K5" s="1776"/>
      <c r="L5" s="1776"/>
      <c r="M5" s="1776"/>
      <c r="N5" s="1776"/>
      <c r="O5" s="1776"/>
      <c r="P5" s="1776"/>
    </row>
    <row r="6" spans="3:17" ht="21.75" thickBot="1" x14ac:dyDescent="0.25">
      <c r="C6" s="885"/>
      <c r="D6" s="885"/>
      <c r="E6" s="885"/>
      <c r="F6" s="885"/>
      <c r="G6" s="885"/>
      <c r="H6" s="885"/>
      <c r="I6" s="885"/>
      <c r="J6" s="885"/>
      <c r="K6" s="885"/>
      <c r="L6" s="885"/>
      <c r="M6" s="885"/>
      <c r="N6" s="885"/>
      <c r="O6" s="885"/>
      <c r="P6" s="885"/>
    </row>
    <row r="7" spans="3:17" ht="24.95" customHeight="1" thickBot="1" x14ac:dyDescent="0.25">
      <c r="C7" s="1778" t="s">
        <v>5</v>
      </c>
      <c r="D7" s="1778" t="s">
        <v>472</v>
      </c>
      <c r="E7" s="1778" t="s">
        <v>493</v>
      </c>
      <c r="F7" s="1781" t="s">
        <v>494</v>
      </c>
      <c r="G7" s="1782"/>
      <c r="H7" s="1782"/>
      <c r="I7" s="1782"/>
      <c r="J7" s="1782"/>
      <c r="K7" s="1782"/>
      <c r="L7" s="1782"/>
      <c r="M7" s="1782"/>
      <c r="N7" s="1782"/>
      <c r="O7" s="1782"/>
      <c r="P7" s="1783"/>
    </row>
    <row r="8" spans="3:17" s="882" customFormat="1" ht="24.95" customHeight="1" x14ac:dyDescent="0.2">
      <c r="C8" s="1779"/>
      <c r="D8" s="1779"/>
      <c r="E8" s="1779"/>
      <c r="F8" s="920">
        <v>21</v>
      </c>
      <c r="G8" s="921">
        <v>11</v>
      </c>
      <c r="H8" s="921">
        <v>17</v>
      </c>
      <c r="I8" s="922">
        <v>21</v>
      </c>
      <c r="J8" s="922">
        <v>12</v>
      </c>
      <c r="K8" s="922">
        <v>16</v>
      </c>
      <c r="L8" s="922">
        <v>14</v>
      </c>
      <c r="M8" s="921">
        <v>11</v>
      </c>
      <c r="N8" s="923">
        <v>15</v>
      </c>
      <c r="O8" s="921">
        <v>20</v>
      </c>
      <c r="P8" s="924">
        <v>10</v>
      </c>
    </row>
    <row r="9" spans="3:17" s="886" customFormat="1" ht="24.95" customHeight="1" thickBot="1" x14ac:dyDescent="0.25">
      <c r="C9" s="1780"/>
      <c r="D9" s="1780"/>
      <c r="E9" s="1780"/>
      <c r="F9" s="925" t="s">
        <v>15</v>
      </c>
      <c r="G9" s="926" t="s">
        <v>16</v>
      </c>
      <c r="H9" s="926" t="s">
        <v>17</v>
      </c>
      <c r="I9" s="926" t="s">
        <v>18</v>
      </c>
      <c r="J9" s="926" t="s">
        <v>19</v>
      </c>
      <c r="K9" s="926" t="s">
        <v>20</v>
      </c>
      <c r="L9" s="926" t="s">
        <v>21</v>
      </c>
      <c r="M9" s="926" t="s">
        <v>40</v>
      </c>
      <c r="N9" s="926" t="s">
        <v>22</v>
      </c>
      <c r="O9" s="926" t="s">
        <v>23</v>
      </c>
      <c r="P9" s="927" t="s">
        <v>24</v>
      </c>
    </row>
    <row r="10" spans="3:17" s="919" customFormat="1" ht="19.5" customHeight="1" x14ac:dyDescent="0.25">
      <c r="C10" s="1512">
        <v>1</v>
      </c>
      <c r="D10" s="1265" t="s">
        <v>50</v>
      </c>
      <c r="E10" s="1529">
        <f t="shared" ref="E10" si="0">LARGE(F10:P10,1)+LARGE(F10:P10,2)+LARGE(F10:P10,3)+LARGE(F10:P10,4)+LARGE(F10:P10,5)+LARGE(F10:P10,6)+LARGE(F10:P10,7)+LARGE(F10:P10,8)</f>
        <v>433.09999999999997</v>
      </c>
      <c r="F10" s="1525">
        <v>51.9</v>
      </c>
      <c r="G10" s="1080">
        <v>50.2</v>
      </c>
      <c r="H10" s="1080">
        <v>47</v>
      </c>
      <c r="I10" s="1080">
        <v>56.6</v>
      </c>
      <c r="J10" s="1080">
        <v>54</v>
      </c>
      <c r="K10" s="1080">
        <v>55.1</v>
      </c>
      <c r="L10" s="1289">
        <v>0</v>
      </c>
      <c r="M10" s="1289">
        <v>0</v>
      </c>
      <c r="N10" s="1080">
        <v>56.1</v>
      </c>
      <c r="O10" s="1080">
        <v>54.5</v>
      </c>
      <c r="P10" s="1091">
        <v>54.7</v>
      </c>
      <c r="Q10" s="918"/>
    </row>
    <row r="11" spans="3:17" s="919" customFormat="1" ht="19.5" customHeight="1" x14ac:dyDescent="0.25">
      <c r="C11" s="1600">
        <v>2</v>
      </c>
      <c r="D11" s="1278" t="s">
        <v>8</v>
      </c>
      <c r="E11" s="1528">
        <f t="shared" ref="E11:E36" si="1">LARGE(F11:P11,1)+LARGE(F11:P11,2)+LARGE(F11:P11,3)+LARGE(F11:P11,4)+LARGE(F11:P11,5)+LARGE(F11:P11,6)+LARGE(F11:P11,7)+LARGE(F11:P11,8)</f>
        <v>416.9</v>
      </c>
      <c r="F11" s="1524">
        <v>57.6</v>
      </c>
      <c r="G11" s="1279">
        <v>53.8</v>
      </c>
      <c r="H11" s="1279">
        <v>45.9</v>
      </c>
      <c r="I11" s="1279">
        <v>54</v>
      </c>
      <c r="J11" s="1289">
        <v>0</v>
      </c>
      <c r="K11" s="1279">
        <v>49.7</v>
      </c>
      <c r="L11" s="1279">
        <v>53.5</v>
      </c>
      <c r="M11" s="1279">
        <v>47.6</v>
      </c>
      <c r="N11" s="1279">
        <v>49.5</v>
      </c>
      <c r="O11" s="1279">
        <v>51.2</v>
      </c>
      <c r="P11" s="1621">
        <v>0</v>
      </c>
    </row>
    <row r="12" spans="3:17" s="918" customFormat="1" ht="19.5" customHeight="1" x14ac:dyDescent="0.25">
      <c r="C12" s="1599">
        <v>3</v>
      </c>
      <c r="D12" s="1265" t="s">
        <v>46</v>
      </c>
      <c r="E12" s="1529">
        <f t="shared" si="1"/>
        <v>409.50000000000006</v>
      </c>
      <c r="F12" s="1604">
        <v>52.3</v>
      </c>
      <c r="G12" s="1605">
        <v>51.4</v>
      </c>
      <c r="H12" s="1605">
        <v>44</v>
      </c>
      <c r="I12" s="1605">
        <v>46.8</v>
      </c>
      <c r="J12" s="1605">
        <v>51.2</v>
      </c>
      <c r="K12" s="1620">
        <v>0</v>
      </c>
      <c r="L12" s="1620">
        <v>0</v>
      </c>
      <c r="M12" s="1605">
        <v>61.6</v>
      </c>
      <c r="N12" s="1620">
        <v>0</v>
      </c>
      <c r="O12" s="1605">
        <v>49.6</v>
      </c>
      <c r="P12" s="1606">
        <v>52.6</v>
      </c>
    </row>
    <row r="13" spans="3:17" s="918" customFormat="1" ht="19.5" customHeight="1" x14ac:dyDescent="0.25">
      <c r="C13" s="1600">
        <v>4</v>
      </c>
      <c r="D13" s="1278" t="s">
        <v>14</v>
      </c>
      <c r="E13" s="1528">
        <f t="shared" si="1"/>
        <v>405.1</v>
      </c>
      <c r="F13" s="1524">
        <v>45.8</v>
      </c>
      <c r="G13" s="1279">
        <v>43.3</v>
      </c>
      <c r="H13" s="1279">
        <v>55.4</v>
      </c>
      <c r="I13" s="1279">
        <v>44.6</v>
      </c>
      <c r="J13" s="1279">
        <v>49.1</v>
      </c>
      <c r="K13" s="1279">
        <v>51.1</v>
      </c>
      <c r="L13" s="1279">
        <v>48.7</v>
      </c>
      <c r="M13" s="1279">
        <v>48.2</v>
      </c>
      <c r="N13" s="1279">
        <v>43.7</v>
      </c>
      <c r="O13" s="1279">
        <v>49.7</v>
      </c>
      <c r="P13" s="1280">
        <v>57.1</v>
      </c>
    </row>
    <row r="14" spans="3:17" s="919" customFormat="1" ht="19.5" customHeight="1" x14ac:dyDescent="0.25">
      <c r="C14" s="1599">
        <v>5</v>
      </c>
      <c r="D14" s="1265" t="s">
        <v>44</v>
      </c>
      <c r="E14" s="1529">
        <f t="shared" si="1"/>
        <v>401.79999999999995</v>
      </c>
      <c r="F14" s="1525">
        <v>51.9</v>
      </c>
      <c r="G14" s="1289">
        <v>0</v>
      </c>
      <c r="H14" s="1080">
        <v>51.7</v>
      </c>
      <c r="I14" s="1080">
        <v>52.5</v>
      </c>
      <c r="J14" s="1080">
        <v>47.1</v>
      </c>
      <c r="K14" s="1289">
        <v>0</v>
      </c>
      <c r="L14" s="1289">
        <v>0</v>
      </c>
      <c r="M14" s="1080">
        <v>54.8</v>
      </c>
      <c r="N14" s="1080">
        <v>49.9</v>
      </c>
      <c r="O14" s="1080">
        <v>48.9</v>
      </c>
      <c r="P14" s="1091">
        <v>45</v>
      </c>
      <c r="Q14" s="918"/>
    </row>
    <row r="15" spans="3:17" s="919" customFormat="1" ht="19.5" customHeight="1" x14ac:dyDescent="0.25">
      <c r="C15" s="1600">
        <v>6</v>
      </c>
      <c r="D15" s="1278" t="s">
        <v>580</v>
      </c>
      <c r="E15" s="1528">
        <f t="shared" si="1"/>
        <v>391.59999999999997</v>
      </c>
      <c r="F15" s="1524">
        <v>51.9</v>
      </c>
      <c r="G15" s="1289">
        <v>0</v>
      </c>
      <c r="H15" s="1279">
        <v>47.3</v>
      </c>
      <c r="I15" s="1279">
        <v>50.3</v>
      </c>
      <c r="J15" s="1279">
        <v>51.9</v>
      </c>
      <c r="K15" s="1279">
        <v>52.8</v>
      </c>
      <c r="L15" s="1289">
        <v>0</v>
      </c>
      <c r="M15" s="1279">
        <v>43.7</v>
      </c>
      <c r="N15" s="1279">
        <v>46.4</v>
      </c>
      <c r="O15" s="1279">
        <v>45.9</v>
      </c>
      <c r="P15" s="1280">
        <v>45.1</v>
      </c>
    </row>
    <row r="16" spans="3:17" s="919" customFormat="1" ht="19.5" customHeight="1" x14ac:dyDescent="0.25">
      <c r="C16" s="1599">
        <v>7</v>
      </c>
      <c r="D16" s="1265" t="s">
        <v>10</v>
      </c>
      <c r="E16" s="1529">
        <f t="shared" si="1"/>
        <v>389.20000000000005</v>
      </c>
      <c r="F16" s="1525">
        <v>52.5</v>
      </c>
      <c r="G16" s="1080">
        <v>47.9</v>
      </c>
      <c r="H16" s="1289">
        <v>0</v>
      </c>
      <c r="I16" s="1080">
        <v>40.700000000000003</v>
      </c>
      <c r="J16" s="1080">
        <v>46.3</v>
      </c>
      <c r="K16" s="1289">
        <v>0</v>
      </c>
      <c r="L16" s="1080">
        <v>43.8</v>
      </c>
      <c r="M16" s="1080">
        <v>50.9</v>
      </c>
      <c r="N16" s="1080">
        <v>53.1</v>
      </c>
      <c r="O16" s="1080">
        <v>50.6</v>
      </c>
      <c r="P16" s="1091">
        <v>44.1</v>
      </c>
    </row>
    <row r="17" spans="3:17" s="919" customFormat="1" ht="19.5" customHeight="1" x14ac:dyDescent="0.25">
      <c r="C17" s="1600">
        <v>8</v>
      </c>
      <c r="D17" s="1278" t="s">
        <v>582</v>
      </c>
      <c r="E17" s="1528">
        <f t="shared" si="1"/>
        <v>363.4</v>
      </c>
      <c r="F17" s="1524">
        <v>44</v>
      </c>
      <c r="G17" s="1279">
        <v>40.9</v>
      </c>
      <c r="H17" s="1279">
        <v>44.8</v>
      </c>
      <c r="I17" s="1279">
        <v>46.4</v>
      </c>
      <c r="J17" s="1279">
        <v>44.2</v>
      </c>
      <c r="K17" s="1279">
        <v>42.1</v>
      </c>
      <c r="L17" s="1279">
        <v>42.4</v>
      </c>
      <c r="M17" s="1279">
        <v>49.6</v>
      </c>
      <c r="N17" s="1289">
        <v>0</v>
      </c>
      <c r="O17" s="1279">
        <v>49.9</v>
      </c>
      <c r="P17" s="1280">
        <v>40.299999999999997</v>
      </c>
    </row>
    <row r="18" spans="3:17" s="919" customFormat="1" ht="19.5" customHeight="1" x14ac:dyDescent="0.25">
      <c r="C18" s="1599">
        <v>9</v>
      </c>
      <c r="D18" s="1265" t="s">
        <v>36</v>
      </c>
      <c r="E18" s="1529">
        <f t="shared" si="1"/>
        <v>361.59999999999997</v>
      </c>
      <c r="F18" s="1526">
        <v>0</v>
      </c>
      <c r="G18" s="1080">
        <v>45.7</v>
      </c>
      <c r="H18" s="1080">
        <v>50.3</v>
      </c>
      <c r="I18" s="1080">
        <v>45.8</v>
      </c>
      <c r="J18" s="1080">
        <v>43.7</v>
      </c>
      <c r="K18" s="1080">
        <v>47.2</v>
      </c>
      <c r="L18" s="1080">
        <v>44.5</v>
      </c>
      <c r="M18" s="1289">
        <v>0</v>
      </c>
      <c r="N18" s="1080">
        <v>45</v>
      </c>
      <c r="O18" s="1080">
        <v>38.299999999999997</v>
      </c>
      <c r="P18" s="1091">
        <v>39.4</v>
      </c>
    </row>
    <row r="19" spans="3:17" s="919" customFormat="1" ht="19.5" customHeight="1" x14ac:dyDescent="0.25">
      <c r="C19" s="1600">
        <v>10</v>
      </c>
      <c r="D19" s="1278" t="s">
        <v>585</v>
      </c>
      <c r="E19" s="1528">
        <f t="shared" si="1"/>
        <v>359.5</v>
      </c>
      <c r="F19" s="1524">
        <v>43.1</v>
      </c>
      <c r="G19" s="1279">
        <v>41.3</v>
      </c>
      <c r="H19" s="1279">
        <v>47.5</v>
      </c>
      <c r="I19" s="1279">
        <v>43.4</v>
      </c>
      <c r="J19" s="1279">
        <v>46.1</v>
      </c>
      <c r="K19" s="1289">
        <v>0</v>
      </c>
      <c r="L19" s="1289">
        <v>0</v>
      </c>
      <c r="M19" s="1279">
        <v>44.4</v>
      </c>
      <c r="N19" s="1279">
        <v>46.4</v>
      </c>
      <c r="O19" s="1279">
        <v>38.1</v>
      </c>
      <c r="P19" s="1280">
        <v>47.3</v>
      </c>
    </row>
    <row r="20" spans="3:17" s="919" customFormat="1" ht="19.5" customHeight="1" x14ac:dyDescent="0.25">
      <c r="C20" s="1599">
        <v>11</v>
      </c>
      <c r="D20" s="1265" t="s">
        <v>69</v>
      </c>
      <c r="E20" s="1529">
        <f t="shared" si="1"/>
        <v>356.7</v>
      </c>
      <c r="F20" s="1525">
        <v>43.4</v>
      </c>
      <c r="G20" s="1289">
        <v>0</v>
      </c>
      <c r="H20" s="1080">
        <v>41.1</v>
      </c>
      <c r="I20" s="1080">
        <v>48.4</v>
      </c>
      <c r="J20" s="1080">
        <v>39.1</v>
      </c>
      <c r="K20" s="1080">
        <v>47.8</v>
      </c>
      <c r="L20" s="1080">
        <v>45.5</v>
      </c>
      <c r="M20" s="1080">
        <v>44.6</v>
      </c>
      <c r="N20" s="1289">
        <v>0</v>
      </c>
      <c r="O20" s="1080">
        <v>41.2</v>
      </c>
      <c r="P20" s="1091">
        <v>44.7</v>
      </c>
    </row>
    <row r="21" spans="3:17" s="918" customFormat="1" ht="19.5" customHeight="1" x14ac:dyDescent="0.25">
      <c r="C21" s="1600">
        <v>12</v>
      </c>
      <c r="D21" s="1278" t="s">
        <v>599</v>
      </c>
      <c r="E21" s="1528">
        <f t="shared" si="1"/>
        <v>349.90000000000003</v>
      </c>
      <c r="F21" s="1526">
        <v>0</v>
      </c>
      <c r="G21" s="1279">
        <v>44.2</v>
      </c>
      <c r="H21" s="1289">
        <v>0</v>
      </c>
      <c r="I21" s="1279">
        <v>46.1</v>
      </c>
      <c r="J21" s="1279">
        <v>45.8</v>
      </c>
      <c r="K21" s="1279">
        <v>52.9</v>
      </c>
      <c r="L21" s="1279">
        <v>41.2</v>
      </c>
      <c r="M21" s="1289">
        <v>0</v>
      </c>
      <c r="N21" s="1279">
        <v>42.8</v>
      </c>
      <c r="O21" s="1279">
        <v>38.799999999999997</v>
      </c>
      <c r="P21" s="1280">
        <v>38.1</v>
      </c>
    </row>
    <row r="22" spans="3:17" s="919" customFormat="1" ht="19.5" customHeight="1" x14ac:dyDescent="0.25">
      <c r="C22" s="1599">
        <v>13</v>
      </c>
      <c r="D22" s="1265" t="s">
        <v>584</v>
      </c>
      <c r="E22" s="1529">
        <f t="shared" si="1"/>
        <v>346.90000000000003</v>
      </c>
      <c r="F22" s="1525">
        <v>43.3</v>
      </c>
      <c r="G22" s="1080">
        <v>45.4</v>
      </c>
      <c r="H22" s="1080">
        <v>37.6</v>
      </c>
      <c r="I22" s="1080">
        <v>41.6</v>
      </c>
      <c r="J22" s="1289">
        <v>0</v>
      </c>
      <c r="K22" s="1080">
        <v>45.1</v>
      </c>
      <c r="L22" s="1080">
        <v>39.299999999999997</v>
      </c>
      <c r="M22" s="1080">
        <v>42.3</v>
      </c>
      <c r="N22" s="1080">
        <v>46.3</v>
      </c>
      <c r="O22" s="1080">
        <v>38.799999999999997</v>
      </c>
      <c r="P22" s="1091">
        <v>43.6</v>
      </c>
    </row>
    <row r="23" spans="3:17" s="919" customFormat="1" ht="19.5" customHeight="1" x14ac:dyDescent="0.25">
      <c r="C23" s="1600">
        <v>14</v>
      </c>
      <c r="D23" s="1278" t="s">
        <v>589</v>
      </c>
      <c r="E23" s="1528">
        <f t="shared" si="1"/>
        <v>341.40000000000003</v>
      </c>
      <c r="F23" s="1524">
        <v>33.9</v>
      </c>
      <c r="G23" s="1279">
        <v>40.299999999999997</v>
      </c>
      <c r="H23" s="1279">
        <v>41.7</v>
      </c>
      <c r="I23" s="1279">
        <v>42.8</v>
      </c>
      <c r="J23" s="1279">
        <v>42.6</v>
      </c>
      <c r="K23" s="1279">
        <v>44.4</v>
      </c>
      <c r="L23" s="1289">
        <v>0</v>
      </c>
      <c r="M23" s="1279">
        <v>46.2</v>
      </c>
      <c r="N23" s="1279">
        <v>42.8</v>
      </c>
      <c r="O23" s="1279">
        <v>39.700000000000003</v>
      </c>
      <c r="P23" s="1280">
        <v>40.6</v>
      </c>
      <c r="Q23" s="918"/>
    </row>
    <row r="24" spans="3:17" s="919" customFormat="1" ht="19.5" customHeight="1" x14ac:dyDescent="0.25">
      <c r="C24" s="1599">
        <v>15</v>
      </c>
      <c r="D24" s="1265" t="s">
        <v>588</v>
      </c>
      <c r="E24" s="1529">
        <f t="shared" si="1"/>
        <v>315.2</v>
      </c>
      <c r="F24" s="1525">
        <v>35.200000000000003</v>
      </c>
      <c r="G24" s="1080">
        <v>34.5</v>
      </c>
      <c r="H24" s="1080">
        <v>38.9</v>
      </c>
      <c r="I24" s="1080">
        <v>39.799999999999997</v>
      </c>
      <c r="J24" s="1080">
        <v>42.3</v>
      </c>
      <c r="K24" s="1080">
        <v>36.9</v>
      </c>
      <c r="L24" s="1080">
        <v>42.3</v>
      </c>
      <c r="M24" s="1289">
        <v>0</v>
      </c>
      <c r="N24" s="1080">
        <v>37.5</v>
      </c>
      <c r="O24" s="1080">
        <v>41</v>
      </c>
      <c r="P24" s="1091">
        <v>36.5</v>
      </c>
    </row>
    <row r="25" spans="3:17" s="919" customFormat="1" ht="19.5" customHeight="1" x14ac:dyDescent="0.25">
      <c r="C25" s="1600">
        <v>16</v>
      </c>
      <c r="D25" s="1278" t="s">
        <v>581</v>
      </c>
      <c r="E25" s="1528">
        <f t="shared" si="1"/>
        <v>295.60000000000002</v>
      </c>
      <c r="F25" s="1524">
        <v>49.1</v>
      </c>
      <c r="G25" s="1289">
        <v>0</v>
      </c>
      <c r="H25" s="1289">
        <v>0</v>
      </c>
      <c r="I25" s="1279">
        <v>48.1</v>
      </c>
      <c r="J25" s="1279">
        <v>50.1</v>
      </c>
      <c r="K25" s="1289">
        <v>0</v>
      </c>
      <c r="L25" s="1289">
        <v>0</v>
      </c>
      <c r="M25" s="1279">
        <v>50</v>
      </c>
      <c r="N25" s="1279">
        <v>50.2</v>
      </c>
      <c r="O25" s="1289">
        <v>0</v>
      </c>
      <c r="P25" s="1280">
        <v>48.1</v>
      </c>
    </row>
    <row r="26" spans="3:17" s="919" customFormat="1" ht="19.5" customHeight="1" x14ac:dyDescent="0.25">
      <c r="C26" s="1599">
        <v>17</v>
      </c>
      <c r="D26" s="1265" t="s">
        <v>592</v>
      </c>
      <c r="E26" s="1529">
        <f t="shared" si="1"/>
        <v>266.40000000000003</v>
      </c>
      <c r="F26" s="1525">
        <v>46.2</v>
      </c>
      <c r="G26" s="1080">
        <v>45.5</v>
      </c>
      <c r="H26" s="1080">
        <v>48.6</v>
      </c>
      <c r="I26" s="1289">
        <v>0</v>
      </c>
      <c r="J26" s="1289">
        <v>0</v>
      </c>
      <c r="K26" s="1289">
        <v>0</v>
      </c>
      <c r="L26" s="1289">
        <v>0</v>
      </c>
      <c r="M26" s="1289">
        <v>0</v>
      </c>
      <c r="N26" s="1080">
        <v>35.799999999999997</v>
      </c>
      <c r="O26" s="1080">
        <v>44.7</v>
      </c>
      <c r="P26" s="1091">
        <v>45.6</v>
      </c>
    </row>
    <row r="27" spans="3:17" s="919" customFormat="1" ht="19.5" customHeight="1" x14ac:dyDescent="0.25">
      <c r="C27" s="1600">
        <v>18</v>
      </c>
      <c r="D27" s="1278" t="s">
        <v>587</v>
      </c>
      <c r="E27" s="1528">
        <f t="shared" si="1"/>
        <v>264.39999999999998</v>
      </c>
      <c r="F27" s="1524">
        <v>39</v>
      </c>
      <c r="G27" s="1279">
        <v>41.3</v>
      </c>
      <c r="H27" s="1289">
        <v>0</v>
      </c>
      <c r="I27" s="1279">
        <v>49.5</v>
      </c>
      <c r="J27" s="1279">
        <v>47.2</v>
      </c>
      <c r="K27" s="1279">
        <v>42.6</v>
      </c>
      <c r="L27" s="1289">
        <v>0</v>
      </c>
      <c r="M27" s="1289">
        <v>0</v>
      </c>
      <c r="N27" s="1289">
        <v>0</v>
      </c>
      <c r="O27" s="1289">
        <v>0</v>
      </c>
      <c r="P27" s="1280">
        <v>44.8</v>
      </c>
    </row>
    <row r="28" spans="3:17" s="919" customFormat="1" ht="19.5" customHeight="1" x14ac:dyDescent="0.25">
      <c r="C28" s="1599">
        <v>19</v>
      </c>
      <c r="D28" s="1265" t="s">
        <v>136</v>
      </c>
      <c r="E28" s="1529">
        <f t="shared" si="1"/>
        <v>218.3</v>
      </c>
      <c r="F28" s="1525">
        <v>44.3</v>
      </c>
      <c r="G28" s="1289">
        <v>0</v>
      </c>
      <c r="H28" s="1080">
        <v>45.6</v>
      </c>
      <c r="I28" s="1080">
        <v>45.1</v>
      </c>
      <c r="J28" s="1080">
        <v>41</v>
      </c>
      <c r="K28" s="1289">
        <v>0</v>
      </c>
      <c r="L28" s="1289">
        <v>0</v>
      </c>
      <c r="M28" s="1289">
        <v>0</v>
      </c>
      <c r="N28" s="1289">
        <v>0</v>
      </c>
      <c r="O28" s="1289">
        <v>0</v>
      </c>
      <c r="P28" s="1091">
        <v>42.3</v>
      </c>
    </row>
    <row r="29" spans="3:17" s="919" customFormat="1" ht="19.5" customHeight="1" x14ac:dyDescent="0.25">
      <c r="C29" s="1600">
        <v>20</v>
      </c>
      <c r="D29" s="1278" t="s">
        <v>591</v>
      </c>
      <c r="E29" s="1528">
        <f t="shared" si="1"/>
        <v>201.4</v>
      </c>
      <c r="F29" s="1524">
        <v>20.9</v>
      </c>
      <c r="G29" s="1279">
        <v>16.100000000000001</v>
      </c>
      <c r="H29" s="1289">
        <v>0</v>
      </c>
      <c r="I29" s="1289">
        <v>0</v>
      </c>
      <c r="J29" s="1279">
        <v>23</v>
      </c>
      <c r="K29" s="1279">
        <v>32.200000000000003</v>
      </c>
      <c r="L29" s="1279">
        <v>29.9</v>
      </c>
      <c r="M29" s="1279">
        <v>28.6</v>
      </c>
      <c r="N29" s="1279">
        <v>27.1</v>
      </c>
      <c r="O29" s="1289">
        <v>0</v>
      </c>
      <c r="P29" s="1280">
        <v>23.6</v>
      </c>
    </row>
    <row r="30" spans="3:17" s="919" customFormat="1" ht="19.5" customHeight="1" x14ac:dyDescent="0.25">
      <c r="C30" s="1599">
        <v>21</v>
      </c>
      <c r="D30" s="1265" t="s">
        <v>583</v>
      </c>
      <c r="E30" s="1529">
        <f t="shared" si="1"/>
        <v>168.89999999999998</v>
      </c>
      <c r="F30" s="1525">
        <v>43.5</v>
      </c>
      <c r="G30" s="1080">
        <v>41.6</v>
      </c>
      <c r="H30" s="1289">
        <v>0</v>
      </c>
      <c r="I30" s="1080">
        <v>44</v>
      </c>
      <c r="J30" s="1289">
        <v>0</v>
      </c>
      <c r="K30" s="1289">
        <v>0</v>
      </c>
      <c r="L30" s="1289">
        <v>0</v>
      </c>
      <c r="M30" s="1080">
        <v>39.799999999999997</v>
      </c>
      <c r="N30" s="1289">
        <v>0</v>
      </c>
      <c r="O30" s="1289">
        <v>0</v>
      </c>
      <c r="P30" s="1621">
        <v>0</v>
      </c>
    </row>
    <row r="31" spans="3:17" s="919" customFormat="1" ht="19.5" customHeight="1" x14ac:dyDescent="0.25">
      <c r="C31" s="1600">
        <v>22</v>
      </c>
      <c r="D31" s="1278" t="s">
        <v>650</v>
      </c>
      <c r="E31" s="1528">
        <f t="shared" si="1"/>
        <v>145.19999999999999</v>
      </c>
      <c r="F31" s="1526">
        <v>0</v>
      </c>
      <c r="G31" s="1289">
        <v>0</v>
      </c>
      <c r="H31" s="1289">
        <v>0</v>
      </c>
      <c r="I31" s="1289">
        <v>0</v>
      </c>
      <c r="J31" s="1289">
        <v>0</v>
      </c>
      <c r="K31" s="1289">
        <v>0</v>
      </c>
      <c r="L31" s="1289">
        <v>0</v>
      </c>
      <c r="M31" s="1279">
        <v>54.8</v>
      </c>
      <c r="N31" s="1279">
        <v>38.299999999999997</v>
      </c>
      <c r="O31" s="1279">
        <v>52.1</v>
      </c>
      <c r="P31" s="1621">
        <v>0</v>
      </c>
    </row>
    <row r="32" spans="3:17" s="919" customFormat="1" ht="19.5" customHeight="1" x14ac:dyDescent="0.25">
      <c r="C32" s="1599">
        <v>23</v>
      </c>
      <c r="D32" s="1265" t="s">
        <v>590</v>
      </c>
      <c r="E32" s="1529">
        <f t="shared" si="1"/>
        <v>57.8</v>
      </c>
      <c r="F32" s="1525">
        <v>29</v>
      </c>
      <c r="G32" s="1080">
        <v>28.8</v>
      </c>
      <c r="H32" s="1289">
        <v>0</v>
      </c>
      <c r="I32" s="1289">
        <v>0</v>
      </c>
      <c r="J32" s="1289">
        <v>0</v>
      </c>
      <c r="K32" s="1289">
        <v>0</v>
      </c>
      <c r="L32" s="1289">
        <v>0</v>
      </c>
      <c r="M32" s="1289">
        <v>0</v>
      </c>
      <c r="N32" s="1289">
        <v>0</v>
      </c>
      <c r="O32" s="1289">
        <v>0</v>
      </c>
      <c r="P32" s="1621">
        <v>0</v>
      </c>
    </row>
    <row r="33" spans="3:16" s="919" customFormat="1" ht="19.5" customHeight="1" x14ac:dyDescent="0.25">
      <c r="C33" s="1600">
        <v>24</v>
      </c>
      <c r="D33" s="1278" t="s">
        <v>648</v>
      </c>
      <c r="E33" s="1528">
        <f t="shared" si="1"/>
        <v>39.700000000000003</v>
      </c>
      <c r="F33" s="1526">
        <v>0</v>
      </c>
      <c r="G33" s="1289">
        <v>0</v>
      </c>
      <c r="H33" s="1289">
        <v>0</v>
      </c>
      <c r="I33" s="1289">
        <v>0</v>
      </c>
      <c r="J33" s="1289">
        <v>0</v>
      </c>
      <c r="K33" s="1289">
        <v>0</v>
      </c>
      <c r="L33" s="1279">
        <v>39.700000000000003</v>
      </c>
      <c r="M33" s="1289">
        <v>0</v>
      </c>
      <c r="N33" s="1289">
        <v>0</v>
      </c>
      <c r="O33" s="1289">
        <v>0</v>
      </c>
      <c r="P33" s="1621">
        <v>0</v>
      </c>
    </row>
    <row r="34" spans="3:16" s="887" customFormat="1" ht="19.5" customHeight="1" x14ac:dyDescent="0.2">
      <c r="C34" s="1599">
        <v>25</v>
      </c>
      <c r="D34" s="1265" t="s">
        <v>586</v>
      </c>
      <c r="E34" s="1529">
        <f t="shared" si="1"/>
        <v>39.1</v>
      </c>
      <c r="F34" s="1525">
        <v>39.1</v>
      </c>
      <c r="G34" s="1289">
        <v>0</v>
      </c>
      <c r="H34" s="1289">
        <v>0</v>
      </c>
      <c r="I34" s="1289">
        <v>0</v>
      </c>
      <c r="J34" s="1289">
        <v>0</v>
      </c>
      <c r="K34" s="1289">
        <v>0</v>
      </c>
      <c r="L34" s="1289">
        <v>0</v>
      </c>
      <c r="M34" s="1289">
        <v>0</v>
      </c>
      <c r="N34" s="1289">
        <v>0</v>
      </c>
      <c r="O34" s="1289">
        <v>0</v>
      </c>
      <c r="P34" s="1621">
        <v>0</v>
      </c>
    </row>
    <row r="35" spans="3:16" s="887" customFormat="1" ht="19.5" customHeight="1" x14ac:dyDescent="0.2">
      <c r="C35" s="1600">
        <v>26</v>
      </c>
      <c r="D35" s="1278" t="s">
        <v>626</v>
      </c>
      <c r="E35" s="1528">
        <f t="shared" si="1"/>
        <v>34</v>
      </c>
      <c r="F35" s="1526">
        <v>0</v>
      </c>
      <c r="G35" s="1289">
        <v>0</v>
      </c>
      <c r="H35" s="1289">
        <v>0</v>
      </c>
      <c r="I35" s="1289">
        <v>0</v>
      </c>
      <c r="J35" s="1279">
        <v>34</v>
      </c>
      <c r="K35" s="1289">
        <v>0</v>
      </c>
      <c r="L35" s="1289">
        <v>0</v>
      </c>
      <c r="M35" s="1289">
        <v>0</v>
      </c>
      <c r="N35" s="1289">
        <v>0</v>
      </c>
      <c r="O35" s="1289">
        <v>0</v>
      </c>
      <c r="P35" s="1621">
        <v>0</v>
      </c>
    </row>
    <row r="36" spans="3:16" s="887" customFormat="1" ht="19.5" customHeight="1" thickBot="1" x14ac:dyDescent="0.25">
      <c r="C36" s="1607">
        <v>27</v>
      </c>
      <c r="D36" s="1513" t="s">
        <v>649</v>
      </c>
      <c r="E36" s="1530">
        <f t="shared" si="1"/>
        <v>27.4</v>
      </c>
      <c r="F36" s="1527">
        <v>0</v>
      </c>
      <c r="G36" s="1300">
        <v>0</v>
      </c>
      <c r="H36" s="1300">
        <v>0</v>
      </c>
      <c r="I36" s="1300">
        <v>0</v>
      </c>
      <c r="J36" s="1300">
        <v>0</v>
      </c>
      <c r="K36" s="1300">
        <v>0</v>
      </c>
      <c r="L36" s="1514">
        <v>27.4</v>
      </c>
      <c r="M36" s="1300">
        <v>0</v>
      </c>
      <c r="N36" s="1300">
        <v>0</v>
      </c>
      <c r="O36" s="1300">
        <v>0</v>
      </c>
      <c r="P36" s="1622">
        <v>0</v>
      </c>
    </row>
    <row r="37" spans="3:16" x14ac:dyDescent="0.2">
      <c r="C37" s="887"/>
      <c r="D37" s="887"/>
      <c r="E37" s="887"/>
      <c r="F37" s="887"/>
      <c r="G37" s="887"/>
      <c r="H37" s="887"/>
      <c r="I37" s="887"/>
      <c r="J37" s="887"/>
      <c r="K37" s="887"/>
      <c r="L37" s="887"/>
      <c r="M37" s="887"/>
      <c r="N37" s="887"/>
      <c r="O37" s="887"/>
      <c r="P37" s="887"/>
    </row>
    <row r="38" spans="3:16" ht="14.25" x14ac:dyDescent="0.2">
      <c r="C38" s="1773" t="s">
        <v>35</v>
      </c>
      <c r="D38" s="1774"/>
      <c r="E38" s="1775"/>
      <c r="F38" s="928">
        <v>21</v>
      </c>
      <c r="G38" s="928">
        <v>17</v>
      </c>
      <c r="H38" s="928">
        <v>15</v>
      </c>
      <c r="I38" s="928">
        <v>19</v>
      </c>
      <c r="J38" s="928">
        <v>18</v>
      </c>
      <c r="K38" s="928">
        <v>13</v>
      </c>
      <c r="L38" s="928">
        <v>12</v>
      </c>
      <c r="M38" s="928">
        <v>15</v>
      </c>
      <c r="N38" s="928">
        <v>16</v>
      </c>
      <c r="O38" s="928">
        <v>17</v>
      </c>
      <c r="P38" s="928">
        <v>19</v>
      </c>
    </row>
  </sheetData>
  <sortState ref="C12:P37">
    <sortCondition descending="1" ref="E12"/>
  </sortState>
  <mergeCells count="9">
    <mergeCell ref="C38:E38"/>
    <mergeCell ref="C5:P5"/>
    <mergeCell ref="C2:P2"/>
    <mergeCell ref="C3:P3"/>
    <mergeCell ref="C4:P4"/>
    <mergeCell ref="C7:C9"/>
    <mergeCell ref="D7:D9"/>
    <mergeCell ref="E7:E9"/>
    <mergeCell ref="F7:P7"/>
  </mergeCells>
  <conditionalFormatting sqref="E7 F11:P12 E13:P36 E10:P10">
    <cfRule type="cellIs" dxfId="130" priority="86" stopIfTrue="1" operator="lessThanOrEqual">
      <formula>0</formula>
    </cfRule>
  </conditionalFormatting>
  <conditionalFormatting sqref="F38">
    <cfRule type="cellIs" dxfId="129" priority="284" stopIfTrue="1" operator="lessThanOrEqual">
      <formula>0</formula>
    </cfRule>
  </conditionalFormatting>
  <conditionalFormatting sqref="F9:P9">
    <cfRule type="cellIs" dxfId="128" priority="10" stopIfTrue="1" operator="lessThanOrEqual">
      <formula>0</formula>
    </cfRule>
  </conditionalFormatting>
  <conditionalFormatting sqref="L38:P38">
    <cfRule type="cellIs" dxfId="127" priority="285" stopIfTrue="1" operator="lessThanOrEqual">
      <formula>0</formula>
    </cfRule>
  </conditionalFormatting>
  <pageMargins left="0.7" right="0.7" top="0.75" bottom="0.75" header="0.3" footer="0.3"/>
  <pageSetup paperSize="9" scale="7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AC77"/>
  <sheetViews>
    <sheetView topLeftCell="A49" zoomScale="75" zoomScaleNormal="75" zoomScaleSheetLayoutView="80" workbookViewId="0">
      <selection activeCell="I68" sqref="I68"/>
    </sheetView>
  </sheetViews>
  <sheetFormatPr defaultColWidth="8.85546875" defaultRowHeight="15.75" x14ac:dyDescent="0.2"/>
  <cols>
    <col min="1" max="2" width="8.85546875" style="789"/>
    <col min="3" max="3" width="8.7109375" style="888" customWidth="1"/>
    <col min="4" max="4" width="39.42578125" style="789" bestFit="1" customWidth="1"/>
    <col min="5" max="5" width="14.7109375" style="889" customWidth="1"/>
    <col min="6" max="28" width="10.7109375" style="890" customWidth="1"/>
    <col min="29" max="29" width="8.85546875" style="1095"/>
    <col min="30" max="16384" width="8.85546875" style="789"/>
  </cols>
  <sheetData>
    <row r="2" spans="1:29" ht="24.95" customHeight="1" x14ac:dyDescent="0.2">
      <c r="C2" s="1803" t="s">
        <v>480</v>
      </c>
      <c r="D2" s="1803"/>
      <c r="E2" s="1803"/>
      <c r="F2" s="1803"/>
      <c r="G2" s="1803"/>
      <c r="H2" s="1803"/>
      <c r="I2" s="1803"/>
      <c r="J2" s="1803"/>
      <c r="K2" s="1803"/>
      <c r="L2" s="1803"/>
      <c r="M2" s="1803"/>
      <c r="N2" s="1803"/>
      <c r="O2" s="1803"/>
      <c r="P2" s="1803"/>
      <c r="Q2" s="1803"/>
      <c r="R2" s="1803"/>
      <c r="S2" s="1803"/>
      <c r="T2" s="1803"/>
      <c r="U2" s="1803"/>
      <c r="V2" s="1803"/>
      <c r="W2" s="1803"/>
      <c r="X2" s="1803"/>
      <c r="Y2" s="1803"/>
      <c r="Z2" s="1803"/>
      <c r="AA2" s="1803"/>
      <c r="AB2" s="1803"/>
    </row>
    <row r="3" spans="1:29" ht="24.95" customHeight="1" x14ac:dyDescent="0.2">
      <c r="C3" s="1803" t="s">
        <v>475</v>
      </c>
      <c r="D3" s="1803"/>
      <c r="E3" s="1803"/>
      <c r="F3" s="1803"/>
      <c r="G3" s="1803"/>
      <c r="H3" s="1803"/>
      <c r="I3" s="1803"/>
      <c r="J3" s="1803"/>
      <c r="K3" s="1803"/>
      <c r="L3" s="1803"/>
      <c r="M3" s="1803"/>
      <c r="N3" s="1803"/>
      <c r="O3" s="1803"/>
      <c r="P3" s="1803"/>
      <c r="Q3" s="1803"/>
      <c r="R3" s="1803"/>
      <c r="S3" s="1803"/>
      <c r="T3" s="1803"/>
      <c r="U3" s="1803"/>
      <c r="V3" s="1803"/>
      <c r="W3" s="1803"/>
      <c r="X3" s="1803"/>
      <c r="Y3" s="1803"/>
      <c r="Z3" s="1803"/>
      <c r="AA3" s="1803"/>
      <c r="AB3" s="1803"/>
    </row>
    <row r="4" spans="1:29" ht="24.95" customHeight="1" x14ac:dyDescent="0.2">
      <c r="C4" s="1803" t="s">
        <v>474</v>
      </c>
      <c r="D4" s="1803"/>
      <c r="E4" s="1803"/>
      <c r="F4" s="1803"/>
      <c r="G4" s="1803"/>
      <c r="H4" s="1803"/>
      <c r="I4" s="1803"/>
      <c r="J4" s="1803"/>
      <c r="K4" s="1803"/>
      <c r="L4" s="1803"/>
      <c r="M4" s="1803"/>
      <c r="N4" s="1803"/>
      <c r="O4" s="1803"/>
      <c r="P4" s="1803"/>
      <c r="Q4" s="1803"/>
      <c r="R4" s="1803"/>
      <c r="S4" s="1803"/>
      <c r="T4" s="1803"/>
      <c r="U4" s="1803"/>
      <c r="V4" s="1803"/>
      <c r="W4" s="1803"/>
      <c r="X4" s="1803"/>
      <c r="Y4" s="1803"/>
      <c r="Z4" s="1803"/>
      <c r="AA4" s="1803"/>
      <c r="AB4" s="1803"/>
    </row>
    <row r="5" spans="1:29" ht="24.95" customHeight="1" x14ac:dyDescent="0.2">
      <c r="C5" s="1803" t="s">
        <v>498</v>
      </c>
      <c r="D5" s="1803"/>
      <c r="E5" s="1803"/>
      <c r="F5" s="1803"/>
      <c r="G5" s="1803"/>
      <c r="H5" s="1803"/>
      <c r="I5" s="1803"/>
      <c r="J5" s="1803"/>
      <c r="K5" s="1803"/>
      <c r="L5" s="1803"/>
      <c r="M5" s="1803"/>
      <c r="N5" s="1803"/>
      <c r="O5" s="1803"/>
      <c r="P5" s="1803"/>
      <c r="Q5" s="1803"/>
      <c r="R5" s="1803"/>
      <c r="S5" s="1803"/>
      <c r="T5" s="1803"/>
      <c r="U5" s="1803"/>
      <c r="V5" s="1803"/>
      <c r="W5" s="1803"/>
      <c r="X5" s="1803"/>
      <c r="Y5" s="1803"/>
      <c r="Z5" s="1803"/>
      <c r="AA5" s="1803"/>
      <c r="AB5" s="1803"/>
    </row>
    <row r="6" spans="1:29" ht="21.75" thickBot="1" x14ac:dyDescent="0.25">
      <c r="C6" s="891"/>
      <c r="D6" s="891"/>
      <c r="E6" s="891"/>
      <c r="F6" s="891"/>
      <c r="G6" s="891"/>
      <c r="H6" s="891"/>
      <c r="I6" s="891"/>
      <c r="J6" s="891"/>
      <c r="K6" s="891"/>
      <c r="L6" s="891"/>
      <c r="M6" s="891"/>
      <c r="N6" s="891"/>
      <c r="O6" s="891"/>
      <c r="P6" s="891"/>
      <c r="Q6" s="891"/>
      <c r="R6" s="891"/>
      <c r="S6" s="891"/>
      <c r="T6" s="891"/>
      <c r="U6" s="891"/>
      <c r="V6" s="891"/>
      <c r="W6" s="891"/>
      <c r="X6" s="891"/>
      <c r="Y6" s="891"/>
      <c r="Z6" s="891"/>
      <c r="AA6" s="891"/>
      <c r="AB6" s="891"/>
    </row>
    <row r="7" spans="1:29" ht="24.95" customHeight="1" thickBot="1" x14ac:dyDescent="0.25">
      <c r="A7" s="888"/>
      <c r="C7" s="1804" t="s">
        <v>5</v>
      </c>
      <c r="D7" s="1804" t="s">
        <v>472</v>
      </c>
      <c r="E7" s="1804" t="s">
        <v>493</v>
      </c>
      <c r="F7" s="1807" t="s">
        <v>562</v>
      </c>
      <c r="G7" s="1807"/>
      <c r="H7" s="1807"/>
      <c r="I7" s="1807"/>
      <c r="J7" s="1807"/>
      <c r="K7" s="1807"/>
      <c r="L7" s="1807"/>
      <c r="M7" s="1807"/>
      <c r="N7" s="1807"/>
      <c r="O7" s="1807"/>
      <c r="P7" s="1807"/>
      <c r="Q7" s="1807"/>
      <c r="R7" s="1807"/>
      <c r="S7" s="1807"/>
      <c r="T7" s="1807"/>
      <c r="U7" s="1807"/>
      <c r="V7" s="1807"/>
      <c r="W7" s="1807"/>
      <c r="X7" s="1807"/>
      <c r="Y7" s="1807"/>
      <c r="Z7" s="1807"/>
      <c r="AA7" s="1807"/>
      <c r="AB7" s="1808"/>
    </row>
    <row r="8" spans="1:29" ht="24.95" customHeight="1" thickBot="1" x14ac:dyDescent="0.25">
      <c r="C8" s="1805"/>
      <c r="D8" s="1805"/>
      <c r="E8" s="1805"/>
      <c r="F8" s="1809" t="s">
        <v>550</v>
      </c>
      <c r="G8" s="1811" t="s">
        <v>551</v>
      </c>
      <c r="H8" s="1797" t="s">
        <v>546</v>
      </c>
      <c r="I8" s="1798"/>
      <c r="J8" s="1799"/>
      <c r="K8" s="1801" t="s">
        <v>552</v>
      </c>
      <c r="L8" s="1801" t="s">
        <v>553</v>
      </c>
      <c r="M8" s="1801" t="s">
        <v>554</v>
      </c>
      <c r="N8" s="1797" t="s">
        <v>547</v>
      </c>
      <c r="O8" s="1798"/>
      <c r="P8" s="1799"/>
      <c r="Q8" s="1801" t="s">
        <v>555</v>
      </c>
      <c r="R8" s="1801" t="s">
        <v>556</v>
      </c>
      <c r="S8" s="1801" t="s">
        <v>557</v>
      </c>
      <c r="T8" s="1797" t="s">
        <v>548</v>
      </c>
      <c r="U8" s="1798"/>
      <c r="V8" s="1799"/>
      <c r="W8" s="1801" t="s">
        <v>558</v>
      </c>
      <c r="X8" s="1801" t="s">
        <v>559</v>
      </c>
      <c r="Y8" s="1801" t="s">
        <v>560</v>
      </c>
      <c r="Z8" s="1797" t="s">
        <v>549</v>
      </c>
      <c r="AA8" s="1798"/>
      <c r="AB8" s="1813"/>
    </row>
    <row r="9" spans="1:29" ht="24.95" customHeight="1" thickBot="1" x14ac:dyDescent="0.25">
      <c r="C9" s="1805"/>
      <c r="D9" s="1805"/>
      <c r="E9" s="1805"/>
      <c r="F9" s="1810"/>
      <c r="G9" s="1812"/>
      <c r="H9" s="1602" t="s">
        <v>168</v>
      </c>
      <c r="I9" s="1252" t="s">
        <v>563</v>
      </c>
      <c r="J9" s="1252" t="s">
        <v>171</v>
      </c>
      <c r="K9" s="1802"/>
      <c r="L9" s="1802"/>
      <c r="M9" s="1802"/>
      <c r="N9" s="1602" t="s">
        <v>168</v>
      </c>
      <c r="O9" s="1252" t="s">
        <v>563</v>
      </c>
      <c r="P9" s="1252" t="s">
        <v>171</v>
      </c>
      <c r="Q9" s="1802"/>
      <c r="R9" s="1802"/>
      <c r="S9" s="1802"/>
      <c r="T9" s="1602" t="s">
        <v>168</v>
      </c>
      <c r="U9" s="1252" t="s">
        <v>563</v>
      </c>
      <c r="V9" s="1252" t="s">
        <v>171</v>
      </c>
      <c r="W9" s="1802"/>
      <c r="X9" s="1802"/>
      <c r="Y9" s="1802"/>
      <c r="Z9" s="1602" t="s">
        <v>168</v>
      </c>
      <c r="AA9" s="1252" t="s">
        <v>563</v>
      </c>
      <c r="AB9" s="1253" t="s">
        <v>171</v>
      </c>
    </row>
    <row r="10" spans="1:29" s="888" customFormat="1" ht="24.95" customHeight="1" x14ac:dyDescent="0.2">
      <c r="C10" s="1805"/>
      <c r="D10" s="1805"/>
      <c r="E10" s="1805"/>
      <c r="F10" s="1248">
        <v>21</v>
      </c>
      <c r="G10" s="1248">
        <v>11</v>
      </c>
      <c r="H10" s="1794">
        <v>25</v>
      </c>
      <c r="I10" s="1795"/>
      <c r="J10" s="1796"/>
      <c r="K10" s="1251">
        <v>17</v>
      </c>
      <c r="L10" s="1249">
        <v>21</v>
      </c>
      <c r="M10" s="1249">
        <v>12</v>
      </c>
      <c r="N10" s="1791">
        <v>26</v>
      </c>
      <c r="O10" s="1792"/>
      <c r="P10" s="1793"/>
      <c r="Q10" s="1249">
        <v>16</v>
      </c>
      <c r="R10" s="1249">
        <v>14</v>
      </c>
      <c r="S10" s="1248">
        <v>11</v>
      </c>
      <c r="T10" s="1794">
        <v>25</v>
      </c>
      <c r="U10" s="1795"/>
      <c r="V10" s="1796"/>
      <c r="W10" s="1250">
        <v>15</v>
      </c>
      <c r="X10" s="1248">
        <v>20</v>
      </c>
      <c r="Y10" s="1250">
        <v>10</v>
      </c>
      <c r="Z10" s="1794">
        <v>24</v>
      </c>
      <c r="AA10" s="1795"/>
      <c r="AB10" s="1800"/>
      <c r="AC10" s="1095"/>
    </row>
    <row r="11" spans="1:29" s="892" customFormat="1" ht="24.95" customHeight="1" thickBot="1" x14ac:dyDescent="0.25">
      <c r="C11" s="1806"/>
      <c r="D11" s="1806"/>
      <c r="E11" s="1806"/>
      <c r="F11" s="933" t="s">
        <v>15</v>
      </c>
      <c r="G11" s="933" t="s">
        <v>16</v>
      </c>
      <c r="H11" s="1787" t="s">
        <v>16</v>
      </c>
      <c r="I11" s="1788"/>
      <c r="J11" s="1790"/>
      <c r="K11" s="1601" t="s">
        <v>17</v>
      </c>
      <c r="L11" s="933" t="s">
        <v>18</v>
      </c>
      <c r="M11" s="933" t="s">
        <v>561</v>
      </c>
      <c r="N11" s="1787" t="s">
        <v>561</v>
      </c>
      <c r="O11" s="1788"/>
      <c r="P11" s="1790"/>
      <c r="Q11" s="933" t="s">
        <v>20</v>
      </c>
      <c r="R11" s="933" t="s">
        <v>21</v>
      </c>
      <c r="S11" s="933" t="s">
        <v>40</v>
      </c>
      <c r="T11" s="1787" t="s">
        <v>40</v>
      </c>
      <c r="U11" s="1788"/>
      <c r="V11" s="1790"/>
      <c r="W11" s="933" t="s">
        <v>22</v>
      </c>
      <c r="X11" s="933" t="s">
        <v>23</v>
      </c>
      <c r="Y11" s="933" t="s">
        <v>24</v>
      </c>
      <c r="Z11" s="1787" t="s">
        <v>24</v>
      </c>
      <c r="AA11" s="1788"/>
      <c r="AB11" s="1789"/>
      <c r="AC11" s="1095"/>
    </row>
    <row r="12" spans="1:29" ht="20.45" customHeight="1" x14ac:dyDescent="0.2">
      <c r="C12" s="1647">
        <v>1</v>
      </c>
      <c r="D12" s="1648" t="s">
        <v>34</v>
      </c>
      <c r="E12" s="1649">
        <f t="shared" ref="E12" si="0">LARGE(F12:AB12,1)+LARGE(F12:AB12,2)+LARGE(F12:AB12,3)+LARGE(F12:AB12,4)+LARGE(F12:AB12,5)+LARGE(F12:AB12,6)+LARGE(F12:AB12,7)+LARGE(F12:AB12,8)+LARGE(F12:AB12,9)+LARGE(F12:AB12,10)+LARGE(F12:AB12,11)+LARGE(F12:AB12,12)</f>
        <v>679.9</v>
      </c>
      <c r="F12" s="1650">
        <v>61.9</v>
      </c>
      <c r="G12" s="1651">
        <v>52.6</v>
      </c>
      <c r="H12" s="1651">
        <v>48.9</v>
      </c>
      <c r="I12" s="1652">
        <v>0</v>
      </c>
      <c r="J12" s="1652">
        <v>0</v>
      </c>
      <c r="K12" s="1651">
        <v>54</v>
      </c>
      <c r="L12" s="1651">
        <v>53.2</v>
      </c>
      <c r="M12" s="1651">
        <v>49.5</v>
      </c>
      <c r="N12" s="1651">
        <v>55</v>
      </c>
      <c r="O12" s="1651">
        <v>55.1</v>
      </c>
      <c r="P12" s="1651">
        <v>51.1</v>
      </c>
      <c r="Q12" s="1651">
        <v>56.6</v>
      </c>
      <c r="R12" s="1652">
        <v>0</v>
      </c>
      <c r="S12" s="1652">
        <v>0</v>
      </c>
      <c r="T12" s="1651">
        <v>53.3</v>
      </c>
      <c r="U12" s="1651">
        <v>64.599999999999994</v>
      </c>
      <c r="V12" s="1651">
        <v>53.8</v>
      </c>
      <c r="W12" s="1651">
        <v>53.5</v>
      </c>
      <c r="X12" s="1651">
        <v>51</v>
      </c>
      <c r="Y12" s="1651">
        <v>61</v>
      </c>
      <c r="Z12" s="1651">
        <v>56.3</v>
      </c>
      <c r="AA12" s="1651">
        <v>54.4</v>
      </c>
      <c r="AB12" s="1653">
        <v>53.7</v>
      </c>
      <c r="AC12" s="1094"/>
    </row>
    <row r="13" spans="1:29" s="893" customFormat="1" ht="20.45" customHeight="1" x14ac:dyDescent="0.2">
      <c r="C13" s="1608">
        <v>2</v>
      </c>
      <c r="D13" s="1294" t="s">
        <v>50</v>
      </c>
      <c r="E13" s="1290">
        <f t="shared" ref="E13:E44" si="1">LARGE(F13:AB13,1)+LARGE(F13:AB13,2)+LARGE(F13:AB13,3)+LARGE(F13:AB13,4)+LARGE(F13:AB13,5)+LARGE(F13:AB13,6)+LARGE(F13:AB13,7)+LARGE(F13:AB13,8)+LARGE(F13:AB13,9)+LARGE(F13:AB13,10)+LARGE(F13:AB13,11)+LARGE(F13:AB13,12)</f>
        <v>678.99999999999989</v>
      </c>
      <c r="F13" s="1291">
        <v>54.3</v>
      </c>
      <c r="G13" s="1292">
        <v>52.6</v>
      </c>
      <c r="H13" s="1292">
        <v>53.8</v>
      </c>
      <c r="I13" s="1292">
        <v>51.7</v>
      </c>
      <c r="J13" s="1292">
        <v>52</v>
      </c>
      <c r="K13" s="1292">
        <v>49.4</v>
      </c>
      <c r="L13" s="1292">
        <v>59</v>
      </c>
      <c r="M13" s="1292">
        <v>56.4</v>
      </c>
      <c r="N13" s="1292">
        <v>56.1</v>
      </c>
      <c r="O13" s="1292">
        <v>53.9</v>
      </c>
      <c r="P13" s="1292">
        <v>54.6</v>
      </c>
      <c r="Q13" s="1292">
        <v>59.5</v>
      </c>
      <c r="R13" s="1295">
        <v>0</v>
      </c>
      <c r="S13" s="1295">
        <v>0</v>
      </c>
      <c r="T13" s="1295">
        <v>0</v>
      </c>
      <c r="U13" s="1295">
        <v>0</v>
      </c>
      <c r="V13" s="1295">
        <v>0</v>
      </c>
      <c r="W13" s="1292">
        <v>58.5</v>
      </c>
      <c r="X13" s="1292">
        <v>56.9</v>
      </c>
      <c r="Y13" s="1292">
        <v>57.1</v>
      </c>
      <c r="Z13" s="1292">
        <v>58.9</v>
      </c>
      <c r="AA13" s="1292">
        <v>53.3</v>
      </c>
      <c r="AB13" s="1293">
        <v>50.1</v>
      </c>
      <c r="AC13" s="1094"/>
    </row>
    <row r="14" spans="1:29" s="893" customFormat="1" ht="20.45" customHeight="1" x14ac:dyDescent="0.2">
      <c r="C14" s="1301">
        <v>3</v>
      </c>
      <c r="D14" s="1266" t="s">
        <v>41</v>
      </c>
      <c r="E14" s="935">
        <f t="shared" si="1"/>
        <v>668.3</v>
      </c>
      <c r="F14" s="1296">
        <v>0</v>
      </c>
      <c r="G14" s="932">
        <v>56.9</v>
      </c>
      <c r="H14" s="932">
        <v>54.8</v>
      </c>
      <c r="I14" s="932">
        <v>48.3</v>
      </c>
      <c r="J14" s="932">
        <v>54.4</v>
      </c>
      <c r="K14" s="932">
        <v>50.8</v>
      </c>
      <c r="L14" s="932">
        <v>55</v>
      </c>
      <c r="M14" s="932">
        <v>55.7</v>
      </c>
      <c r="N14" s="932">
        <v>50.8</v>
      </c>
      <c r="O14" s="932">
        <v>55.1</v>
      </c>
      <c r="P14" s="932">
        <v>54.3</v>
      </c>
      <c r="Q14" s="932">
        <v>56.3</v>
      </c>
      <c r="R14" s="1295">
        <v>0</v>
      </c>
      <c r="S14" s="932">
        <v>61.6</v>
      </c>
      <c r="T14" s="932">
        <v>50.2</v>
      </c>
      <c r="U14" s="932">
        <v>51.9</v>
      </c>
      <c r="V14" s="932">
        <v>47.3</v>
      </c>
      <c r="W14" s="932">
        <v>51.8</v>
      </c>
      <c r="X14" s="932">
        <v>49.2</v>
      </c>
      <c r="Y14" s="932">
        <v>52.7</v>
      </c>
      <c r="Z14" s="932">
        <v>52.3</v>
      </c>
      <c r="AA14" s="932">
        <v>51.5</v>
      </c>
      <c r="AB14" s="1092">
        <v>59.2</v>
      </c>
      <c r="AC14" s="1096"/>
    </row>
    <row r="15" spans="1:29" s="931" customFormat="1" ht="20.45" customHeight="1" x14ac:dyDescent="0.2">
      <c r="C15" s="1608">
        <v>4</v>
      </c>
      <c r="D15" s="1590" t="s">
        <v>580</v>
      </c>
      <c r="E15" s="1290">
        <f t="shared" si="1"/>
        <v>657.1</v>
      </c>
      <c r="F15" s="1291">
        <v>60</v>
      </c>
      <c r="G15" s="1295">
        <v>0</v>
      </c>
      <c r="H15" s="1292">
        <v>53.1</v>
      </c>
      <c r="I15" s="1292">
        <v>50.4</v>
      </c>
      <c r="J15" s="1292">
        <v>45.3</v>
      </c>
      <c r="K15" s="1292">
        <v>49.7</v>
      </c>
      <c r="L15" s="1292">
        <v>52.7</v>
      </c>
      <c r="M15" s="1292">
        <v>54.3</v>
      </c>
      <c r="N15" s="1292">
        <v>51.6</v>
      </c>
      <c r="O15" s="1292">
        <v>53.1</v>
      </c>
      <c r="P15" s="1292">
        <v>67.3</v>
      </c>
      <c r="Q15" s="1292">
        <v>55.2</v>
      </c>
      <c r="R15" s="1295">
        <v>0</v>
      </c>
      <c r="S15" s="1292">
        <v>46.1</v>
      </c>
      <c r="T15" s="1292">
        <v>53</v>
      </c>
      <c r="U15" s="1292">
        <v>46.7</v>
      </c>
      <c r="V15" s="1295">
        <v>0</v>
      </c>
      <c r="W15" s="1292">
        <v>48.8</v>
      </c>
      <c r="X15" s="1292">
        <v>48.3</v>
      </c>
      <c r="Y15" s="1292">
        <v>47.5</v>
      </c>
      <c r="Z15" s="1292">
        <v>54</v>
      </c>
      <c r="AA15" s="1292">
        <v>52.4</v>
      </c>
      <c r="AB15" s="1293">
        <v>47.7</v>
      </c>
      <c r="AC15" s="1094"/>
    </row>
    <row r="16" spans="1:29" s="893" customFormat="1" ht="20.45" customHeight="1" x14ac:dyDescent="0.2">
      <c r="C16" s="1301">
        <v>5</v>
      </c>
      <c r="D16" s="1521" t="s">
        <v>47</v>
      </c>
      <c r="E16" s="935">
        <f t="shared" si="1"/>
        <v>653.5</v>
      </c>
      <c r="F16" s="936">
        <v>56</v>
      </c>
      <c r="G16" s="932">
        <v>47.3</v>
      </c>
      <c r="H16" s="932">
        <v>47.1</v>
      </c>
      <c r="I16" s="1295">
        <v>0</v>
      </c>
      <c r="J16" s="1295">
        <v>0</v>
      </c>
      <c r="K16" s="932">
        <v>56.2</v>
      </c>
      <c r="L16" s="932">
        <v>50.4</v>
      </c>
      <c r="M16" s="932">
        <v>54.1</v>
      </c>
      <c r="N16" s="932">
        <v>54.4</v>
      </c>
      <c r="O16" s="932">
        <v>62.6</v>
      </c>
      <c r="P16" s="932">
        <v>47.8</v>
      </c>
      <c r="Q16" s="932">
        <v>56.5</v>
      </c>
      <c r="R16" s="932">
        <v>57.6</v>
      </c>
      <c r="S16" s="1295">
        <v>0</v>
      </c>
      <c r="T16" s="1295">
        <v>0</v>
      </c>
      <c r="U16" s="1295">
        <v>0</v>
      </c>
      <c r="V16" s="1295">
        <v>0</v>
      </c>
      <c r="W16" s="932">
        <v>52.7</v>
      </c>
      <c r="X16" s="932">
        <v>48.8</v>
      </c>
      <c r="Y16" s="932">
        <v>50.8</v>
      </c>
      <c r="Z16" s="932">
        <v>49.6</v>
      </c>
      <c r="AA16" s="932">
        <v>49</v>
      </c>
      <c r="AB16" s="1092">
        <v>52.6</v>
      </c>
      <c r="AC16" s="1096"/>
    </row>
    <row r="17" spans="3:29" s="931" customFormat="1" ht="20.45" customHeight="1" x14ac:dyDescent="0.2">
      <c r="C17" s="1608">
        <v>6</v>
      </c>
      <c r="D17" s="1294" t="s">
        <v>46</v>
      </c>
      <c r="E17" s="1290">
        <f t="shared" si="1"/>
        <v>653.30000000000007</v>
      </c>
      <c r="F17" s="1291">
        <v>54.699999999999996</v>
      </c>
      <c r="G17" s="1292">
        <v>53.8</v>
      </c>
      <c r="H17" s="1292">
        <v>54.7</v>
      </c>
      <c r="I17" s="1292">
        <v>50.2</v>
      </c>
      <c r="J17" s="1292">
        <v>52.7</v>
      </c>
      <c r="K17" s="1292">
        <v>46.4</v>
      </c>
      <c r="L17" s="1292">
        <v>49.2</v>
      </c>
      <c r="M17" s="1292">
        <v>53.6</v>
      </c>
      <c r="N17" s="1292">
        <v>54.3</v>
      </c>
      <c r="O17" s="1292">
        <v>49.9</v>
      </c>
      <c r="P17" s="1292">
        <v>53.2</v>
      </c>
      <c r="Q17" s="1295">
        <v>0</v>
      </c>
      <c r="R17" s="1295">
        <v>0</v>
      </c>
      <c r="S17" s="1292">
        <v>64</v>
      </c>
      <c r="T17" s="1292">
        <v>55.1</v>
      </c>
      <c r="U17" s="1292">
        <v>45.7</v>
      </c>
      <c r="V17" s="1295">
        <v>0</v>
      </c>
      <c r="W17" s="1295">
        <v>0</v>
      </c>
      <c r="X17" s="1292">
        <v>52</v>
      </c>
      <c r="Y17" s="1292">
        <v>55</v>
      </c>
      <c r="Z17" s="1295">
        <v>0</v>
      </c>
      <c r="AA17" s="1295">
        <v>0</v>
      </c>
      <c r="AB17" s="1645">
        <v>0</v>
      </c>
      <c r="AC17" s="1096"/>
    </row>
    <row r="18" spans="3:29" s="931" customFormat="1" ht="20.45" customHeight="1" x14ac:dyDescent="0.2">
      <c r="C18" s="1301">
        <v>7</v>
      </c>
      <c r="D18" s="1588" t="s">
        <v>39</v>
      </c>
      <c r="E18" s="935">
        <f t="shared" si="1"/>
        <v>649.20000000000005</v>
      </c>
      <c r="F18" s="936">
        <v>54.9</v>
      </c>
      <c r="G18" s="932">
        <v>54.1</v>
      </c>
      <c r="H18" s="932">
        <v>51.2</v>
      </c>
      <c r="I18" s="932">
        <v>50.2</v>
      </c>
      <c r="J18" s="932">
        <v>59.5</v>
      </c>
      <c r="K18" s="1295">
        <v>0</v>
      </c>
      <c r="L18" s="932">
        <v>58.9</v>
      </c>
      <c r="M18" s="932">
        <v>60.3</v>
      </c>
      <c r="N18" s="932">
        <v>53.3</v>
      </c>
      <c r="O18" s="932">
        <v>51.7</v>
      </c>
      <c r="P18" s="932">
        <v>48.6</v>
      </c>
      <c r="Q18" s="1295">
        <v>0</v>
      </c>
      <c r="R18" s="932">
        <v>51.3</v>
      </c>
      <c r="S18" s="1295">
        <v>0</v>
      </c>
      <c r="T18" s="932">
        <v>50.9</v>
      </c>
      <c r="U18" s="932">
        <v>49.5</v>
      </c>
      <c r="V18" s="932">
        <v>51.3</v>
      </c>
      <c r="W18" s="1295">
        <v>0</v>
      </c>
      <c r="X18" s="932">
        <v>51.8</v>
      </c>
      <c r="Y18" s="932">
        <v>46.3</v>
      </c>
      <c r="Z18" s="932">
        <v>46.5</v>
      </c>
      <c r="AA18" s="932">
        <v>49.3</v>
      </c>
      <c r="AB18" s="1092">
        <v>43.8</v>
      </c>
      <c r="AC18" s="1096"/>
    </row>
    <row r="19" spans="3:29" s="930" customFormat="1" ht="20.45" customHeight="1" x14ac:dyDescent="0.2">
      <c r="C19" s="1608">
        <v>8</v>
      </c>
      <c r="D19" s="1590" t="s">
        <v>44</v>
      </c>
      <c r="E19" s="1290">
        <f t="shared" si="1"/>
        <v>645.99999999999989</v>
      </c>
      <c r="F19" s="1291">
        <v>54.3</v>
      </c>
      <c r="G19" s="1295">
        <v>0</v>
      </c>
      <c r="H19" s="1295">
        <v>0</v>
      </c>
      <c r="I19" s="1295">
        <v>0</v>
      </c>
      <c r="J19" s="1295">
        <v>0</v>
      </c>
      <c r="K19" s="1292">
        <v>54.1</v>
      </c>
      <c r="L19" s="1292">
        <v>54.9</v>
      </c>
      <c r="M19" s="1292">
        <v>49.5</v>
      </c>
      <c r="N19" s="1292">
        <v>52.7</v>
      </c>
      <c r="O19" s="1292">
        <v>53.2</v>
      </c>
      <c r="P19" s="1292">
        <v>49.8</v>
      </c>
      <c r="Q19" s="1295">
        <v>0</v>
      </c>
      <c r="R19" s="1295">
        <v>0</v>
      </c>
      <c r="S19" s="1292">
        <v>57.2</v>
      </c>
      <c r="T19" s="1292">
        <v>51.3</v>
      </c>
      <c r="U19" s="1292">
        <v>52.4</v>
      </c>
      <c r="V19" s="1292">
        <v>49.5</v>
      </c>
      <c r="W19" s="1292">
        <v>52.3</v>
      </c>
      <c r="X19" s="1292">
        <v>51.3</v>
      </c>
      <c r="Y19" s="1292">
        <v>47.4</v>
      </c>
      <c r="Z19" s="1292">
        <v>47.6</v>
      </c>
      <c r="AA19" s="1292">
        <v>49.5</v>
      </c>
      <c r="AB19" s="1293">
        <v>62.5</v>
      </c>
      <c r="AC19" s="1094"/>
    </row>
    <row r="20" spans="3:29" s="931" customFormat="1" ht="20.45" customHeight="1" x14ac:dyDescent="0.2">
      <c r="C20" s="1301">
        <v>9</v>
      </c>
      <c r="D20" s="1521" t="s">
        <v>566</v>
      </c>
      <c r="E20" s="935">
        <f t="shared" si="1"/>
        <v>640.4</v>
      </c>
      <c r="F20" s="936">
        <v>50.2</v>
      </c>
      <c r="G20" s="932">
        <v>46.6</v>
      </c>
      <c r="H20" s="932">
        <v>41.7</v>
      </c>
      <c r="I20" s="1295">
        <v>0</v>
      </c>
      <c r="J20" s="1295">
        <v>0</v>
      </c>
      <c r="K20" s="1295">
        <v>0</v>
      </c>
      <c r="L20" s="932">
        <v>52.2</v>
      </c>
      <c r="M20" s="932">
        <v>63</v>
      </c>
      <c r="N20" s="932">
        <v>44.9</v>
      </c>
      <c r="O20" s="1295">
        <v>0</v>
      </c>
      <c r="P20" s="1295">
        <v>0</v>
      </c>
      <c r="Q20" s="932">
        <v>52.1</v>
      </c>
      <c r="R20" s="932">
        <v>49</v>
      </c>
      <c r="S20" s="932">
        <v>57.1</v>
      </c>
      <c r="T20" s="932">
        <v>55.2</v>
      </c>
      <c r="U20" s="932">
        <v>49.4</v>
      </c>
      <c r="V20" s="932">
        <v>46.2</v>
      </c>
      <c r="W20" s="932">
        <v>55.9</v>
      </c>
      <c r="X20" s="932">
        <v>54</v>
      </c>
      <c r="Y20" s="932">
        <v>52.4</v>
      </c>
      <c r="Z20" s="932">
        <v>45.6</v>
      </c>
      <c r="AA20" s="932">
        <v>47.1</v>
      </c>
      <c r="AB20" s="1092">
        <v>49.9</v>
      </c>
      <c r="AC20" s="1096"/>
    </row>
    <row r="21" spans="3:29" s="931" customFormat="1" ht="20.45" customHeight="1" x14ac:dyDescent="0.2">
      <c r="C21" s="1608">
        <v>10</v>
      </c>
      <c r="D21" s="1589" t="s">
        <v>573</v>
      </c>
      <c r="E21" s="1290">
        <f t="shared" si="1"/>
        <v>640.30000000000007</v>
      </c>
      <c r="F21" s="1291">
        <v>41.7</v>
      </c>
      <c r="G21" s="1292">
        <v>54.5</v>
      </c>
      <c r="H21" s="1292">
        <v>49.5</v>
      </c>
      <c r="I21" s="1292">
        <v>52.3</v>
      </c>
      <c r="J21" s="1292">
        <v>50.5</v>
      </c>
      <c r="K21" s="1295">
        <v>0</v>
      </c>
      <c r="L21" s="1292">
        <v>48.1</v>
      </c>
      <c r="M21" s="1292">
        <v>54.2</v>
      </c>
      <c r="N21" s="1292">
        <v>53.3</v>
      </c>
      <c r="O21" s="1292">
        <v>49.9</v>
      </c>
      <c r="P21" s="1292">
        <v>57.1</v>
      </c>
      <c r="Q21" s="1292">
        <v>47.4</v>
      </c>
      <c r="R21" s="1292">
        <v>52</v>
      </c>
      <c r="S21" s="1292">
        <v>54.8</v>
      </c>
      <c r="T21" s="1292">
        <v>50.9</v>
      </c>
      <c r="U21" s="1292">
        <v>50.2</v>
      </c>
      <c r="V21" s="1292">
        <v>60.6</v>
      </c>
      <c r="W21" s="1295">
        <v>0</v>
      </c>
      <c r="X21" s="1295">
        <v>0</v>
      </c>
      <c r="Y21" s="1295">
        <v>0</v>
      </c>
      <c r="Z21" s="1295">
        <v>0</v>
      </c>
      <c r="AA21" s="1295">
        <v>0</v>
      </c>
      <c r="AB21" s="1645">
        <v>0</v>
      </c>
      <c r="AC21" s="1097"/>
    </row>
    <row r="22" spans="3:29" s="893" customFormat="1" ht="20.45" customHeight="1" x14ac:dyDescent="0.2">
      <c r="C22" s="1301">
        <v>11</v>
      </c>
      <c r="D22" s="1587" t="s">
        <v>14</v>
      </c>
      <c r="E22" s="935">
        <f t="shared" si="1"/>
        <v>636.20000000000005</v>
      </c>
      <c r="F22" s="936">
        <v>48.199999999999996</v>
      </c>
      <c r="G22" s="932">
        <v>45.7</v>
      </c>
      <c r="H22" s="932">
        <v>52.7</v>
      </c>
      <c r="I22" s="932">
        <v>50.8</v>
      </c>
      <c r="J22" s="932">
        <v>46.7</v>
      </c>
      <c r="K22" s="932">
        <v>57.8</v>
      </c>
      <c r="L22" s="932">
        <v>47</v>
      </c>
      <c r="M22" s="932">
        <v>51.5</v>
      </c>
      <c r="N22" s="932">
        <v>53.1</v>
      </c>
      <c r="O22" s="932">
        <v>52.5</v>
      </c>
      <c r="P22" s="932">
        <v>50.3</v>
      </c>
      <c r="Q22" s="932">
        <v>53.5</v>
      </c>
      <c r="R22" s="932">
        <v>51.1</v>
      </c>
      <c r="S22" s="932">
        <v>50.6</v>
      </c>
      <c r="T22" s="932">
        <v>47.7</v>
      </c>
      <c r="U22" s="932">
        <v>51</v>
      </c>
      <c r="V22" s="932">
        <v>48.4</v>
      </c>
      <c r="W22" s="932">
        <v>46.1</v>
      </c>
      <c r="X22" s="932">
        <v>52.1</v>
      </c>
      <c r="Y22" s="932">
        <v>59.5</v>
      </c>
      <c r="Z22" s="932">
        <v>49.8</v>
      </c>
      <c r="AA22" s="932">
        <v>43.9</v>
      </c>
      <c r="AB22" s="1645">
        <v>0</v>
      </c>
      <c r="AC22" s="1096"/>
    </row>
    <row r="23" spans="3:29" s="893" customFormat="1" ht="20.45" customHeight="1" x14ac:dyDescent="0.2">
      <c r="C23" s="1608">
        <v>12</v>
      </c>
      <c r="D23" s="1294" t="s">
        <v>8</v>
      </c>
      <c r="E23" s="1290">
        <f t="shared" si="1"/>
        <v>635</v>
      </c>
      <c r="F23" s="1291">
        <v>48.9</v>
      </c>
      <c r="G23" s="1292">
        <v>56.2</v>
      </c>
      <c r="H23" s="1292">
        <v>51.8</v>
      </c>
      <c r="I23" s="1292">
        <v>48.8</v>
      </c>
      <c r="J23" s="1292">
        <v>56.7</v>
      </c>
      <c r="K23" s="1292">
        <v>48.3</v>
      </c>
      <c r="L23" s="1292">
        <v>56.4</v>
      </c>
      <c r="M23" s="1295">
        <v>0</v>
      </c>
      <c r="N23" s="1295">
        <v>0</v>
      </c>
      <c r="O23" s="1295">
        <v>0</v>
      </c>
      <c r="P23" s="1295">
        <v>0</v>
      </c>
      <c r="Q23" s="1292">
        <v>52.1</v>
      </c>
      <c r="R23" s="1292">
        <v>55.9</v>
      </c>
      <c r="S23" s="1292">
        <v>50</v>
      </c>
      <c r="T23" s="1292">
        <v>50.2</v>
      </c>
      <c r="U23" s="1292">
        <v>51.3</v>
      </c>
      <c r="V23" s="1292">
        <v>44.3</v>
      </c>
      <c r="W23" s="1292">
        <v>51.9</v>
      </c>
      <c r="X23" s="1292">
        <v>53.6</v>
      </c>
      <c r="Y23" s="1295">
        <v>0</v>
      </c>
      <c r="Z23" s="1295">
        <v>0</v>
      </c>
      <c r="AA23" s="1295">
        <v>0</v>
      </c>
      <c r="AB23" s="1645">
        <v>0</v>
      </c>
      <c r="AC23" s="1097"/>
    </row>
    <row r="24" spans="3:29" s="893" customFormat="1" ht="20.45" customHeight="1" x14ac:dyDescent="0.2">
      <c r="C24" s="1301">
        <v>13</v>
      </c>
      <c r="D24" s="1521" t="s">
        <v>12</v>
      </c>
      <c r="E24" s="935">
        <f t="shared" si="1"/>
        <v>634.59999999999991</v>
      </c>
      <c r="F24" s="936">
        <v>53.6</v>
      </c>
      <c r="G24" s="932">
        <v>50.4</v>
      </c>
      <c r="H24" s="932">
        <v>50.5</v>
      </c>
      <c r="I24" s="932">
        <v>50.5</v>
      </c>
      <c r="J24" s="932">
        <v>46.4</v>
      </c>
      <c r="K24" s="932">
        <v>46.6</v>
      </c>
      <c r="L24" s="932">
        <v>54</v>
      </c>
      <c r="M24" s="932">
        <v>50.7</v>
      </c>
      <c r="N24" s="932">
        <v>48.9</v>
      </c>
      <c r="O24" s="932">
        <v>53.1</v>
      </c>
      <c r="P24" s="932">
        <v>48</v>
      </c>
      <c r="Q24" s="932">
        <v>59.1</v>
      </c>
      <c r="R24" s="932">
        <v>52.4</v>
      </c>
      <c r="S24" s="1295">
        <v>0</v>
      </c>
      <c r="T24" s="932">
        <v>52.2</v>
      </c>
      <c r="U24" s="932">
        <v>48.2</v>
      </c>
      <c r="V24" s="1295">
        <v>0</v>
      </c>
      <c r="W24" s="932">
        <v>58.7</v>
      </c>
      <c r="X24" s="932">
        <v>46.3</v>
      </c>
      <c r="Y24" s="932">
        <v>48.2</v>
      </c>
      <c r="Z24" s="932">
        <v>48.4</v>
      </c>
      <c r="AA24" s="932">
        <v>49.4</v>
      </c>
      <c r="AB24" s="1092">
        <v>45.1</v>
      </c>
      <c r="AC24" s="1096"/>
    </row>
    <row r="25" spans="3:29" s="893" customFormat="1" ht="20.45" customHeight="1" x14ac:dyDescent="0.2">
      <c r="C25" s="1608">
        <v>14</v>
      </c>
      <c r="D25" s="1590" t="s">
        <v>10</v>
      </c>
      <c r="E25" s="1290">
        <f t="shared" si="1"/>
        <v>624.70000000000005</v>
      </c>
      <c r="F25" s="1291">
        <v>54.9</v>
      </c>
      <c r="G25" s="1292">
        <v>50.3</v>
      </c>
      <c r="H25" s="1292">
        <v>50.8</v>
      </c>
      <c r="I25" s="1292">
        <v>47.8</v>
      </c>
      <c r="J25" s="1292">
        <v>42.6</v>
      </c>
      <c r="K25" s="1295">
        <v>0</v>
      </c>
      <c r="L25" s="1292">
        <v>43.1</v>
      </c>
      <c r="M25" s="1292">
        <v>48.7</v>
      </c>
      <c r="N25" s="1292">
        <v>46.5</v>
      </c>
      <c r="O25" s="1295">
        <v>0</v>
      </c>
      <c r="P25" s="1295">
        <v>0</v>
      </c>
      <c r="Q25" s="1295">
        <v>0</v>
      </c>
      <c r="R25" s="1292">
        <v>46.2</v>
      </c>
      <c r="S25" s="1292">
        <v>53.3</v>
      </c>
      <c r="T25" s="1292">
        <v>54.6</v>
      </c>
      <c r="U25" s="1292">
        <v>57</v>
      </c>
      <c r="V25" s="1292">
        <v>52.3</v>
      </c>
      <c r="W25" s="1292">
        <v>55.5</v>
      </c>
      <c r="X25" s="1292">
        <v>53</v>
      </c>
      <c r="Y25" s="1292">
        <v>46.5</v>
      </c>
      <c r="Z25" s="1292">
        <v>44.4</v>
      </c>
      <c r="AA25" s="1295">
        <v>0</v>
      </c>
      <c r="AB25" s="1645">
        <v>0</v>
      </c>
      <c r="AC25" s="1096"/>
    </row>
    <row r="26" spans="3:29" s="893" customFormat="1" ht="20.45" customHeight="1" x14ac:dyDescent="0.2">
      <c r="C26" s="1301">
        <v>15</v>
      </c>
      <c r="D26" s="1588" t="s">
        <v>11</v>
      </c>
      <c r="E26" s="935">
        <f t="shared" si="1"/>
        <v>624.5</v>
      </c>
      <c r="F26" s="936">
        <v>39.5</v>
      </c>
      <c r="G26" s="932">
        <v>51.3</v>
      </c>
      <c r="H26" s="932">
        <v>50.9</v>
      </c>
      <c r="I26" s="932">
        <v>45.5</v>
      </c>
      <c r="J26" s="1295">
        <v>0</v>
      </c>
      <c r="K26" s="932">
        <v>49.2</v>
      </c>
      <c r="L26" s="932">
        <v>47.5</v>
      </c>
      <c r="M26" s="932">
        <v>47.7</v>
      </c>
      <c r="N26" s="932">
        <v>47</v>
      </c>
      <c r="O26" s="1295">
        <v>0</v>
      </c>
      <c r="P26" s="1295">
        <v>0</v>
      </c>
      <c r="Q26" s="1295">
        <v>0</v>
      </c>
      <c r="R26" s="1295">
        <v>0</v>
      </c>
      <c r="S26" s="932">
        <v>48.5</v>
      </c>
      <c r="T26" s="932">
        <v>53.5</v>
      </c>
      <c r="U26" s="932">
        <v>57</v>
      </c>
      <c r="V26" s="932">
        <v>49.1</v>
      </c>
      <c r="W26" s="932">
        <v>47.6</v>
      </c>
      <c r="X26" s="932">
        <v>60</v>
      </c>
      <c r="Y26" s="932">
        <v>52.7</v>
      </c>
      <c r="Z26" s="932">
        <v>53</v>
      </c>
      <c r="AA26" s="932">
        <v>49.8</v>
      </c>
      <c r="AB26" s="1092">
        <v>49.5</v>
      </c>
      <c r="AC26" s="1096"/>
    </row>
    <row r="27" spans="3:29" s="893" customFormat="1" ht="20.45" customHeight="1" x14ac:dyDescent="0.2">
      <c r="C27" s="1608">
        <v>16</v>
      </c>
      <c r="D27" s="1522" t="s">
        <v>68</v>
      </c>
      <c r="E27" s="1290">
        <f t="shared" si="1"/>
        <v>607.19999999999993</v>
      </c>
      <c r="F27" s="1291">
        <v>48.5</v>
      </c>
      <c r="G27" s="1292">
        <v>49.9</v>
      </c>
      <c r="H27" s="1292">
        <v>47.6</v>
      </c>
      <c r="I27" s="1295">
        <v>0</v>
      </c>
      <c r="J27" s="1295">
        <v>0</v>
      </c>
      <c r="K27" s="1292">
        <v>48.9</v>
      </c>
      <c r="L27" s="1295">
        <v>0</v>
      </c>
      <c r="M27" s="1292">
        <v>46.3</v>
      </c>
      <c r="N27" s="1292">
        <v>50.7</v>
      </c>
      <c r="O27" s="1292">
        <v>50.5</v>
      </c>
      <c r="P27" s="1292">
        <v>59.9</v>
      </c>
      <c r="Q27" s="1292">
        <v>55.2</v>
      </c>
      <c r="R27" s="1295">
        <v>0</v>
      </c>
      <c r="S27" s="1295">
        <v>0</v>
      </c>
      <c r="T27" s="1295">
        <v>0</v>
      </c>
      <c r="U27" s="1295">
        <v>0</v>
      </c>
      <c r="V27" s="1295">
        <v>0</v>
      </c>
      <c r="W27" s="1295">
        <v>0</v>
      </c>
      <c r="X27" s="1292">
        <v>50.3</v>
      </c>
      <c r="Y27" s="1292">
        <v>45.1</v>
      </c>
      <c r="Z27" s="1292">
        <v>48</v>
      </c>
      <c r="AA27" s="1292">
        <v>51.4</v>
      </c>
      <c r="AB27" s="1293">
        <v>43.9</v>
      </c>
      <c r="AC27" s="1096"/>
    </row>
    <row r="28" spans="3:29" ht="20.45" customHeight="1" x14ac:dyDescent="0.2">
      <c r="C28" s="1301">
        <v>17</v>
      </c>
      <c r="D28" s="1520" t="s">
        <v>585</v>
      </c>
      <c r="E28" s="935">
        <f t="shared" si="1"/>
        <v>595.99999999999989</v>
      </c>
      <c r="F28" s="936">
        <v>45.5</v>
      </c>
      <c r="G28" s="932">
        <v>43.7</v>
      </c>
      <c r="H28" s="932">
        <v>54.1</v>
      </c>
      <c r="I28" s="932">
        <v>52.8</v>
      </c>
      <c r="J28" s="932">
        <v>50.5</v>
      </c>
      <c r="K28" s="932">
        <v>49.9</v>
      </c>
      <c r="L28" s="932">
        <v>45.8</v>
      </c>
      <c r="M28" s="932">
        <v>48.5</v>
      </c>
      <c r="N28" s="932">
        <v>51.2</v>
      </c>
      <c r="O28" s="932">
        <v>47.2</v>
      </c>
      <c r="P28" s="1295">
        <v>0</v>
      </c>
      <c r="Q28" s="1295">
        <v>0</v>
      </c>
      <c r="R28" s="1295">
        <v>0</v>
      </c>
      <c r="S28" s="932">
        <v>46.8</v>
      </c>
      <c r="T28" s="932">
        <v>44.6</v>
      </c>
      <c r="U28" s="1295">
        <v>0</v>
      </c>
      <c r="V28" s="1295">
        <v>0</v>
      </c>
      <c r="W28" s="932">
        <v>48.8</v>
      </c>
      <c r="X28" s="932">
        <v>40.5</v>
      </c>
      <c r="Y28" s="932">
        <v>49.7</v>
      </c>
      <c r="Z28" s="932">
        <v>50.7</v>
      </c>
      <c r="AA28" s="932">
        <v>44.2</v>
      </c>
      <c r="AB28" s="1645">
        <v>0</v>
      </c>
      <c r="AC28" s="1094"/>
    </row>
    <row r="29" spans="3:29" s="893" customFormat="1" ht="20.45" customHeight="1" x14ac:dyDescent="0.2">
      <c r="C29" s="1608">
        <v>18</v>
      </c>
      <c r="D29" s="1522" t="s">
        <v>194</v>
      </c>
      <c r="E29" s="1290">
        <f t="shared" si="1"/>
        <v>594.80000000000007</v>
      </c>
      <c r="F29" s="1291">
        <v>45.9</v>
      </c>
      <c r="G29" s="1292">
        <v>42.6</v>
      </c>
      <c r="H29" s="1292">
        <v>45.5</v>
      </c>
      <c r="I29" s="1295">
        <v>0</v>
      </c>
      <c r="J29" s="1295">
        <v>0</v>
      </c>
      <c r="K29" s="1295">
        <v>0</v>
      </c>
      <c r="L29" s="1292">
        <v>49.5</v>
      </c>
      <c r="M29" s="1292">
        <v>49.6</v>
      </c>
      <c r="N29" s="1292">
        <v>50.5</v>
      </c>
      <c r="O29" s="1292">
        <v>46.5</v>
      </c>
      <c r="P29" s="1295">
        <v>0</v>
      </c>
      <c r="Q29" s="1295">
        <v>0</v>
      </c>
      <c r="R29" s="1295">
        <v>0</v>
      </c>
      <c r="S29" s="1292">
        <v>49.5</v>
      </c>
      <c r="T29" s="1292">
        <v>46.5</v>
      </c>
      <c r="U29" s="1292">
        <v>51.9</v>
      </c>
      <c r="V29" s="1292">
        <v>46.9</v>
      </c>
      <c r="W29" s="1292">
        <v>54.2</v>
      </c>
      <c r="X29" s="1292">
        <v>49.7</v>
      </c>
      <c r="Y29" s="1292">
        <v>50.1</v>
      </c>
      <c r="Z29" s="1292">
        <v>49.1</v>
      </c>
      <c r="AA29" s="1292">
        <v>47.3</v>
      </c>
      <c r="AB29" s="1293">
        <v>41.5</v>
      </c>
      <c r="AC29" s="1096"/>
    </row>
    <row r="30" spans="3:29" s="893" customFormat="1" ht="20.45" customHeight="1" x14ac:dyDescent="0.2">
      <c r="C30" s="1301">
        <v>19</v>
      </c>
      <c r="D30" s="1588" t="s">
        <v>568</v>
      </c>
      <c r="E30" s="935">
        <f t="shared" si="1"/>
        <v>586</v>
      </c>
      <c r="F30" s="936">
        <v>45.8</v>
      </c>
      <c r="G30" s="932">
        <v>45.2</v>
      </c>
      <c r="H30" s="932">
        <v>52.3</v>
      </c>
      <c r="I30" s="932">
        <v>50.1</v>
      </c>
      <c r="J30" s="932">
        <v>42.2</v>
      </c>
      <c r="K30" s="932">
        <v>49.6</v>
      </c>
      <c r="L30" s="932">
        <v>53.5</v>
      </c>
      <c r="M30" s="1295">
        <v>0</v>
      </c>
      <c r="N30" s="1295">
        <v>0</v>
      </c>
      <c r="O30" s="1295">
        <v>0</v>
      </c>
      <c r="P30" s="1295">
        <v>0</v>
      </c>
      <c r="Q30" s="932">
        <v>44.5</v>
      </c>
      <c r="R30" s="932">
        <v>53</v>
      </c>
      <c r="S30" s="932">
        <v>44.5</v>
      </c>
      <c r="T30" s="932">
        <v>50.1</v>
      </c>
      <c r="U30" s="932">
        <v>46.5</v>
      </c>
      <c r="V30" s="1295">
        <v>0</v>
      </c>
      <c r="W30" s="932">
        <v>46.5</v>
      </c>
      <c r="X30" s="1295">
        <v>0</v>
      </c>
      <c r="Y30" s="932">
        <v>48.9</v>
      </c>
      <c r="Z30" s="1295">
        <v>0</v>
      </c>
      <c r="AA30" s="1295">
        <v>0</v>
      </c>
      <c r="AB30" s="1645">
        <v>0</v>
      </c>
      <c r="AC30" s="1097"/>
    </row>
    <row r="31" spans="3:29" s="893" customFormat="1" ht="20.45" customHeight="1" x14ac:dyDescent="0.2">
      <c r="C31" s="1608">
        <v>20</v>
      </c>
      <c r="D31" s="1590" t="s">
        <v>69</v>
      </c>
      <c r="E31" s="1290">
        <f t="shared" si="1"/>
        <v>582.4</v>
      </c>
      <c r="F31" s="1291">
        <v>45.8</v>
      </c>
      <c r="G31" s="1295">
        <v>0</v>
      </c>
      <c r="H31" s="1295">
        <v>0</v>
      </c>
      <c r="I31" s="1295">
        <v>0</v>
      </c>
      <c r="J31" s="1295">
        <v>0</v>
      </c>
      <c r="K31" s="1292">
        <v>43.5</v>
      </c>
      <c r="L31" s="1292">
        <v>50.8</v>
      </c>
      <c r="M31" s="1292">
        <v>41.5</v>
      </c>
      <c r="N31" s="1292">
        <v>40.700000000000003</v>
      </c>
      <c r="O31" s="1295">
        <v>0</v>
      </c>
      <c r="P31" s="1295">
        <v>0</v>
      </c>
      <c r="Q31" s="1292">
        <v>50.2</v>
      </c>
      <c r="R31" s="1292">
        <v>47.9</v>
      </c>
      <c r="S31" s="1292">
        <v>47</v>
      </c>
      <c r="T31" s="1292">
        <v>51.2</v>
      </c>
      <c r="U31" s="1292">
        <v>49.2</v>
      </c>
      <c r="V31" s="1292">
        <v>56.1</v>
      </c>
      <c r="W31" s="1295">
        <v>0</v>
      </c>
      <c r="X31" s="1292">
        <v>43.6</v>
      </c>
      <c r="Y31" s="1292">
        <v>47.1</v>
      </c>
      <c r="Z31" s="1292">
        <v>48.5</v>
      </c>
      <c r="AA31" s="1292">
        <v>45</v>
      </c>
      <c r="AB31" s="1645">
        <v>0</v>
      </c>
      <c r="AC31" s="1096"/>
    </row>
    <row r="32" spans="3:29" s="893" customFormat="1" ht="20.45" customHeight="1" x14ac:dyDescent="0.2">
      <c r="C32" s="1301">
        <v>21</v>
      </c>
      <c r="D32" s="1521" t="s">
        <v>134</v>
      </c>
      <c r="E32" s="935">
        <f t="shared" si="1"/>
        <v>579</v>
      </c>
      <c r="F32" s="936">
        <v>45.2</v>
      </c>
      <c r="G32" s="932">
        <v>44.2</v>
      </c>
      <c r="H32" s="932">
        <v>50.6</v>
      </c>
      <c r="I32" s="932">
        <v>44.2</v>
      </c>
      <c r="J32" s="1295">
        <v>0</v>
      </c>
      <c r="K32" s="932">
        <v>45.1</v>
      </c>
      <c r="L32" s="932">
        <v>51.5</v>
      </c>
      <c r="M32" s="1295">
        <v>0</v>
      </c>
      <c r="N32" s="1295">
        <v>0</v>
      </c>
      <c r="O32" s="1295">
        <v>0</v>
      </c>
      <c r="P32" s="1295">
        <v>0</v>
      </c>
      <c r="Q32" s="1295">
        <v>0</v>
      </c>
      <c r="R32" s="1295">
        <v>0</v>
      </c>
      <c r="S32" s="932">
        <v>46.3</v>
      </c>
      <c r="T32" s="932">
        <v>51</v>
      </c>
      <c r="U32" s="932">
        <v>43</v>
      </c>
      <c r="V32" s="1295">
        <v>0</v>
      </c>
      <c r="W32" s="932">
        <v>53.2</v>
      </c>
      <c r="X32" s="932">
        <v>49.1</v>
      </c>
      <c r="Y32" s="932">
        <v>47.6</v>
      </c>
      <c r="Z32" s="932">
        <v>49.8</v>
      </c>
      <c r="AA32" s="932">
        <v>45.4</v>
      </c>
      <c r="AB32" s="1645">
        <v>0</v>
      </c>
      <c r="AC32" s="1097"/>
    </row>
    <row r="33" spans="3:29" s="893" customFormat="1" ht="20.45" customHeight="1" x14ac:dyDescent="0.2">
      <c r="C33" s="1608">
        <v>22</v>
      </c>
      <c r="D33" s="1591" t="s">
        <v>25</v>
      </c>
      <c r="E33" s="1290">
        <f t="shared" si="1"/>
        <v>578.9</v>
      </c>
      <c r="F33" s="1291">
        <v>49.5</v>
      </c>
      <c r="G33" s="1295">
        <v>0</v>
      </c>
      <c r="H33" s="1292">
        <v>43.9</v>
      </c>
      <c r="I33" s="1295">
        <v>0</v>
      </c>
      <c r="J33" s="1295">
        <v>0</v>
      </c>
      <c r="K33" s="1292">
        <v>49.3</v>
      </c>
      <c r="L33" s="1292">
        <v>49.6</v>
      </c>
      <c r="M33" s="1292">
        <v>49.9</v>
      </c>
      <c r="N33" s="1292">
        <v>48.6</v>
      </c>
      <c r="O33" s="1292">
        <v>39.799999999999997</v>
      </c>
      <c r="P33" s="1295">
        <v>0</v>
      </c>
      <c r="Q33" s="1292">
        <v>48.4</v>
      </c>
      <c r="R33" s="1295">
        <v>0</v>
      </c>
      <c r="S33" s="1292">
        <v>50.7</v>
      </c>
      <c r="T33" s="1292">
        <v>45.5</v>
      </c>
      <c r="U33" s="1295">
        <v>0</v>
      </c>
      <c r="V33" s="1295">
        <v>0</v>
      </c>
      <c r="W33" s="1292">
        <v>40.5</v>
      </c>
      <c r="X33" s="1292">
        <v>51.7</v>
      </c>
      <c r="Y33" s="1292">
        <v>51.3</v>
      </c>
      <c r="Z33" s="1295">
        <v>0</v>
      </c>
      <c r="AA33" s="1295">
        <v>0</v>
      </c>
      <c r="AB33" s="1645">
        <v>0</v>
      </c>
      <c r="AC33" s="1096"/>
    </row>
    <row r="34" spans="3:29" s="893" customFormat="1" ht="20.45" customHeight="1" x14ac:dyDescent="0.2">
      <c r="C34" s="1301">
        <v>23</v>
      </c>
      <c r="D34" s="1521" t="s">
        <v>572</v>
      </c>
      <c r="E34" s="935">
        <f t="shared" si="1"/>
        <v>575</v>
      </c>
      <c r="F34" s="936">
        <v>43.6</v>
      </c>
      <c r="G34" s="932">
        <v>48.1</v>
      </c>
      <c r="H34" s="932">
        <v>49.8</v>
      </c>
      <c r="I34" s="932">
        <v>45.5</v>
      </c>
      <c r="J34" s="1295">
        <v>0</v>
      </c>
      <c r="K34" s="932">
        <v>46.7</v>
      </c>
      <c r="L34" s="1295">
        <v>0</v>
      </c>
      <c r="M34" s="1295">
        <v>0</v>
      </c>
      <c r="N34" s="1295">
        <v>0</v>
      </c>
      <c r="O34" s="1295">
        <v>0</v>
      </c>
      <c r="P34" s="1295">
        <v>0</v>
      </c>
      <c r="Q34" s="932">
        <v>47.5</v>
      </c>
      <c r="R34" s="932">
        <v>50.6</v>
      </c>
      <c r="S34" s="932">
        <v>48.4</v>
      </c>
      <c r="T34" s="932">
        <v>47.2</v>
      </c>
      <c r="U34" s="932">
        <v>41.5</v>
      </c>
      <c r="V34" s="1295">
        <v>0</v>
      </c>
      <c r="W34" s="932">
        <v>53.3</v>
      </c>
      <c r="X34" s="932">
        <v>47.4</v>
      </c>
      <c r="Y34" s="932">
        <v>46.5</v>
      </c>
      <c r="Z34" s="932">
        <v>44</v>
      </c>
      <c r="AA34" s="1295">
        <v>0</v>
      </c>
      <c r="AB34" s="1645">
        <v>0</v>
      </c>
      <c r="AC34" s="1097"/>
    </row>
    <row r="35" spans="3:29" s="893" customFormat="1" ht="20.45" customHeight="1" x14ac:dyDescent="0.2">
      <c r="C35" s="1608">
        <v>24</v>
      </c>
      <c r="D35" s="1591" t="s">
        <v>67</v>
      </c>
      <c r="E35" s="1290">
        <f t="shared" si="1"/>
        <v>573.99999999999989</v>
      </c>
      <c r="F35" s="1296">
        <v>0</v>
      </c>
      <c r="G35" s="1292">
        <v>50.9</v>
      </c>
      <c r="H35" s="1292">
        <v>44.9</v>
      </c>
      <c r="I35" s="1295">
        <v>0</v>
      </c>
      <c r="J35" s="1295">
        <v>0</v>
      </c>
      <c r="K35" s="1292">
        <v>47.2</v>
      </c>
      <c r="L35" s="1292">
        <v>48.7</v>
      </c>
      <c r="M35" s="1292">
        <v>43.8</v>
      </c>
      <c r="N35" s="1292">
        <v>49.2</v>
      </c>
      <c r="O35" s="1292">
        <v>44.4</v>
      </c>
      <c r="P35" s="1295">
        <v>0</v>
      </c>
      <c r="Q35" s="1292">
        <v>56.1</v>
      </c>
      <c r="R35" s="1292">
        <v>50.9</v>
      </c>
      <c r="S35" s="1295">
        <v>0</v>
      </c>
      <c r="T35" s="1295">
        <v>0</v>
      </c>
      <c r="U35" s="1295">
        <v>0</v>
      </c>
      <c r="V35" s="1295">
        <v>0</v>
      </c>
      <c r="W35" s="1295">
        <v>0</v>
      </c>
      <c r="X35" s="1292">
        <v>42.7</v>
      </c>
      <c r="Y35" s="1292">
        <v>43.4</v>
      </c>
      <c r="Z35" s="1292">
        <v>47.5</v>
      </c>
      <c r="AA35" s="1292">
        <v>47</v>
      </c>
      <c r="AB35" s="1645">
        <v>0</v>
      </c>
      <c r="AC35" s="1096"/>
    </row>
    <row r="36" spans="3:29" s="893" customFormat="1" ht="20.45" customHeight="1" x14ac:dyDescent="0.2">
      <c r="C36" s="1301">
        <v>25</v>
      </c>
      <c r="D36" s="1588" t="s">
        <v>51</v>
      </c>
      <c r="E36" s="935">
        <f t="shared" si="1"/>
        <v>566.09999999999991</v>
      </c>
      <c r="F36" s="936">
        <v>46.3</v>
      </c>
      <c r="G36" s="1295">
        <v>0</v>
      </c>
      <c r="H36" s="932">
        <v>43.5</v>
      </c>
      <c r="I36" s="1295">
        <v>0</v>
      </c>
      <c r="J36" s="1295">
        <v>0</v>
      </c>
      <c r="K36" s="932">
        <v>46.8</v>
      </c>
      <c r="L36" s="932">
        <v>51.9</v>
      </c>
      <c r="M36" s="932">
        <v>48.2</v>
      </c>
      <c r="N36" s="932">
        <v>45.7</v>
      </c>
      <c r="O36" s="1295">
        <v>0</v>
      </c>
      <c r="P36" s="1295">
        <v>0</v>
      </c>
      <c r="Q36" s="932">
        <v>46.7</v>
      </c>
      <c r="R36" s="932">
        <v>37</v>
      </c>
      <c r="S36" s="932">
        <v>51.5</v>
      </c>
      <c r="T36" s="932">
        <v>44.4</v>
      </c>
      <c r="U36" s="1295">
        <v>0</v>
      </c>
      <c r="V36" s="1295">
        <v>0</v>
      </c>
      <c r="W36" s="932">
        <v>48</v>
      </c>
      <c r="X36" s="932">
        <v>35.4</v>
      </c>
      <c r="Y36" s="932">
        <v>50.8</v>
      </c>
      <c r="Z36" s="932">
        <v>42.3</v>
      </c>
      <c r="AA36" s="1295">
        <v>0</v>
      </c>
      <c r="AB36" s="1645">
        <v>0</v>
      </c>
      <c r="AC36" s="1096"/>
    </row>
    <row r="37" spans="3:29" s="893" customFormat="1" ht="20.45" customHeight="1" x14ac:dyDescent="0.2">
      <c r="C37" s="1608">
        <v>26</v>
      </c>
      <c r="D37" s="1522" t="s">
        <v>567</v>
      </c>
      <c r="E37" s="1290">
        <f t="shared" si="1"/>
        <v>563.50000000000011</v>
      </c>
      <c r="F37" s="1291">
        <v>47.8</v>
      </c>
      <c r="G37" s="1292">
        <v>41.4</v>
      </c>
      <c r="H37" s="1292">
        <v>35.299999999999997</v>
      </c>
      <c r="I37" s="1295">
        <v>0</v>
      </c>
      <c r="J37" s="1295">
        <v>0</v>
      </c>
      <c r="K37" s="1292">
        <v>43.5</v>
      </c>
      <c r="L37" s="1292">
        <v>45.4</v>
      </c>
      <c r="M37" s="1292">
        <v>43.1</v>
      </c>
      <c r="N37" s="1292">
        <v>48.2</v>
      </c>
      <c r="O37" s="1295">
        <v>0</v>
      </c>
      <c r="P37" s="1295">
        <v>0</v>
      </c>
      <c r="Q37" s="1292">
        <v>50.9</v>
      </c>
      <c r="R37" s="1292">
        <v>45.3</v>
      </c>
      <c r="S37" s="1292">
        <v>54.6</v>
      </c>
      <c r="T37" s="1292">
        <v>40.200000000000003</v>
      </c>
      <c r="U37" s="1295">
        <v>0</v>
      </c>
      <c r="V37" s="1295">
        <v>0</v>
      </c>
      <c r="W37" s="1292">
        <v>47.3</v>
      </c>
      <c r="X37" s="1292">
        <v>45.5</v>
      </c>
      <c r="Y37" s="1292">
        <v>47.3</v>
      </c>
      <c r="Z37" s="1292">
        <v>44.6</v>
      </c>
      <c r="AA37" s="1295">
        <v>0</v>
      </c>
      <c r="AB37" s="1645">
        <v>0</v>
      </c>
      <c r="AC37" s="1097"/>
    </row>
    <row r="38" spans="3:29" s="893" customFormat="1" ht="20.45" customHeight="1" x14ac:dyDescent="0.2">
      <c r="C38" s="1301">
        <v>27</v>
      </c>
      <c r="D38" s="1587" t="s">
        <v>36</v>
      </c>
      <c r="E38" s="935">
        <f t="shared" si="1"/>
        <v>562.20000000000005</v>
      </c>
      <c r="F38" s="1296">
        <v>0</v>
      </c>
      <c r="G38" s="932">
        <v>48.1</v>
      </c>
      <c r="H38" s="932">
        <v>51.8</v>
      </c>
      <c r="I38" s="932">
        <v>47.2</v>
      </c>
      <c r="J38" s="1295">
        <v>0</v>
      </c>
      <c r="K38" s="932">
        <v>52.7</v>
      </c>
      <c r="L38" s="932">
        <v>48.2</v>
      </c>
      <c r="M38" s="932">
        <v>46.1</v>
      </c>
      <c r="N38" s="932">
        <v>41.4</v>
      </c>
      <c r="O38" s="1295">
        <v>0</v>
      </c>
      <c r="P38" s="1295">
        <v>0</v>
      </c>
      <c r="Q38" s="932">
        <v>49.6</v>
      </c>
      <c r="R38" s="932">
        <v>46.9</v>
      </c>
      <c r="S38" s="1295">
        <v>0</v>
      </c>
      <c r="T38" s="1295">
        <v>0</v>
      </c>
      <c r="U38" s="1295">
        <v>0</v>
      </c>
      <c r="V38" s="1295">
        <v>0</v>
      </c>
      <c r="W38" s="932">
        <v>47.4</v>
      </c>
      <c r="X38" s="932">
        <v>40.700000000000003</v>
      </c>
      <c r="Y38" s="932">
        <v>41.8</v>
      </c>
      <c r="Z38" s="932">
        <v>41</v>
      </c>
      <c r="AA38" s="1295">
        <v>0</v>
      </c>
      <c r="AB38" s="1645">
        <v>0</v>
      </c>
      <c r="AC38" s="1097"/>
    </row>
    <row r="39" spans="3:29" s="893" customFormat="1" ht="20.45" customHeight="1" x14ac:dyDescent="0.2">
      <c r="C39" s="1608">
        <v>28</v>
      </c>
      <c r="D39" s="1590" t="s">
        <v>582</v>
      </c>
      <c r="E39" s="1290">
        <f t="shared" si="1"/>
        <v>559.9</v>
      </c>
      <c r="F39" s="1291">
        <v>46.4</v>
      </c>
      <c r="G39" s="1292">
        <v>43.3</v>
      </c>
      <c r="H39" s="1292">
        <v>36.9</v>
      </c>
      <c r="I39" s="1295">
        <v>0</v>
      </c>
      <c r="J39" s="1295">
        <v>0</v>
      </c>
      <c r="K39" s="1292">
        <v>47.2</v>
      </c>
      <c r="L39" s="1292">
        <v>48.8</v>
      </c>
      <c r="M39" s="1292">
        <v>46.6</v>
      </c>
      <c r="N39" s="1292">
        <v>44.9</v>
      </c>
      <c r="O39" s="1295">
        <v>0</v>
      </c>
      <c r="P39" s="1295">
        <v>0</v>
      </c>
      <c r="Q39" s="1292">
        <v>44.5</v>
      </c>
      <c r="R39" s="1292">
        <v>44.8</v>
      </c>
      <c r="S39" s="1292">
        <v>52</v>
      </c>
      <c r="T39" s="1292">
        <v>46.4</v>
      </c>
      <c r="U39" s="1295">
        <v>0</v>
      </c>
      <c r="V39" s="1295">
        <v>0</v>
      </c>
      <c r="W39" s="1295">
        <v>0</v>
      </c>
      <c r="X39" s="1292">
        <v>52.3</v>
      </c>
      <c r="Y39" s="1292">
        <v>42.7</v>
      </c>
      <c r="Z39" s="1295">
        <v>0</v>
      </c>
      <c r="AA39" s="1295">
        <v>0</v>
      </c>
      <c r="AB39" s="1645">
        <v>0</v>
      </c>
      <c r="AC39" s="1097"/>
    </row>
    <row r="40" spans="3:29" s="893" customFormat="1" ht="20.45" customHeight="1" x14ac:dyDescent="0.2">
      <c r="C40" s="1301">
        <v>29</v>
      </c>
      <c r="D40" s="1521" t="s">
        <v>575</v>
      </c>
      <c r="E40" s="935">
        <f t="shared" si="1"/>
        <v>545.39999999999986</v>
      </c>
      <c r="F40" s="936">
        <v>37.4</v>
      </c>
      <c r="G40" s="1295">
        <v>0</v>
      </c>
      <c r="H40" s="932">
        <v>51.6</v>
      </c>
      <c r="I40" s="932">
        <v>41.8</v>
      </c>
      <c r="J40" s="1295">
        <v>0</v>
      </c>
      <c r="K40" s="932">
        <v>46.1</v>
      </c>
      <c r="L40" s="932">
        <v>50.6</v>
      </c>
      <c r="M40" s="932">
        <v>43.9</v>
      </c>
      <c r="N40" s="932">
        <v>44.4</v>
      </c>
      <c r="O40" s="1295">
        <v>0</v>
      </c>
      <c r="P40" s="1295">
        <v>0</v>
      </c>
      <c r="Q40" s="932">
        <v>45.3</v>
      </c>
      <c r="R40" s="1295">
        <v>0</v>
      </c>
      <c r="S40" s="932">
        <v>44.2</v>
      </c>
      <c r="T40" s="932">
        <v>40.200000000000003</v>
      </c>
      <c r="U40" s="1295">
        <v>0</v>
      </c>
      <c r="V40" s="1295">
        <v>0</v>
      </c>
      <c r="W40" s="932">
        <v>42.9</v>
      </c>
      <c r="X40" s="932">
        <v>42.5</v>
      </c>
      <c r="Y40" s="932">
        <v>49.5</v>
      </c>
      <c r="Z40" s="932">
        <v>42.6</v>
      </c>
      <c r="AA40" s="1295">
        <v>0</v>
      </c>
      <c r="AB40" s="1645">
        <v>0</v>
      </c>
      <c r="AC40" s="1094"/>
    </row>
    <row r="41" spans="3:29" s="893" customFormat="1" ht="20.45" customHeight="1" x14ac:dyDescent="0.2">
      <c r="C41" s="1608">
        <v>30</v>
      </c>
      <c r="D41" s="1522" t="s">
        <v>570</v>
      </c>
      <c r="E41" s="1290">
        <f t="shared" si="1"/>
        <v>540.5</v>
      </c>
      <c r="F41" s="1291">
        <v>44.3</v>
      </c>
      <c r="G41" s="1292">
        <v>44.2</v>
      </c>
      <c r="H41" s="1292">
        <v>46.6</v>
      </c>
      <c r="I41" s="1295">
        <v>0</v>
      </c>
      <c r="J41" s="1295">
        <v>0</v>
      </c>
      <c r="K41" s="1292">
        <v>38.9</v>
      </c>
      <c r="L41" s="1292">
        <v>41.2</v>
      </c>
      <c r="M41" s="1292">
        <v>49.6</v>
      </c>
      <c r="N41" s="1292">
        <v>41.1</v>
      </c>
      <c r="O41" s="1295">
        <v>0</v>
      </c>
      <c r="P41" s="1295">
        <v>0</v>
      </c>
      <c r="Q41" s="1292">
        <v>45.6</v>
      </c>
      <c r="R41" s="1292">
        <v>53.8</v>
      </c>
      <c r="S41" s="1292">
        <v>44.2</v>
      </c>
      <c r="T41" s="1295">
        <v>0</v>
      </c>
      <c r="U41" s="1295">
        <v>0</v>
      </c>
      <c r="V41" s="1295">
        <v>0</v>
      </c>
      <c r="W41" s="1295">
        <v>0</v>
      </c>
      <c r="X41" s="1292">
        <v>47.5</v>
      </c>
      <c r="Y41" s="1292">
        <v>43.5</v>
      </c>
      <c r="Z41" s="1295">
        <v>0</v>
      </c>
      <c r="AA41" s="1295">
        <v>0</v>
      </c>
      <c r="AB41" s="1645">
        <v>0</v>
      </c>
      <c r="AC41" s="1097"/>
    </row>
    <row r="42" spans="3:29" s="893" customFormat="1" ht="20.45" customHeight="1" x14ac:dyDescent="0.2">
      <c r="C42" s="1301">
        <v>31</v>
      </c>
      <c r="D42" s="1587" t="s">
        <v>589</v>
      </c>
      <c r="E42" s="935">
        <f t="shared" si="1"/>
        <v>526</v>
      </c>
      <c r="F42" s="936">
        <v>36.299999999999997</v>
      </c>
      <c r="G42" s="932">
        <v>42.7</v>
      </c>
      <c r="H42" s="932">
        <v>43.7</v>
      </c>
      <c r="I42" s="1295">
        <v>0</v>
      </c>
      <c r="J42" s="1295">
        <v>0</v>
      </c>
      <c r="K42" s="932">
        <v>44.1</v>
      </c>
      <c r="L42" s="932">
        <v>45.2</v>
      </c>
      <c r="M42" s="932">
        <v>45</v>
      </c>
      <c r="N42" s="932">
        <v>40.299999999999997</v>
      </c>
      <c r="O42" s="1295">
        <v>0</v>
      </c>
      <c r="P42" s="1295">
        <v>0</v>
      </c>
      <c r="Q42" s="932">
        <v>48.8</v>
      </c>
      <c r="R42" s="1295">
        <v>0</v>
      </c>
      <c r="S42" s="932">
        <v>48.6</v>
      </c>
      <c r="T42" s="932">
        <v>37.299999999999997</v>
      </c>
      <c r="U42" s="1295">
        <v>0</v>
      </c>
      <c r="V42" s="1295">
        <v>0</v>
      </c>
      <c r="W42" s="932">
        <v>45.2</v>
      </c>
      <c r="X42" s="932">
        <v>42.1</v>
      </c>
      <c r="Y42" s="932">
        <v>43</v>
      </c>
      <c r="Z42" s="1295">
        <v>0</v>
      </c>
      <c r="AA42" s="1295">
        <v>0</v>
      </c>
      <c r="AB42" s="1645">
        <v>0</v>
      </c>
      <c r="AC42" s="1097"/>
    </row>
    <row r="43" spans="3:29" ht="20.45" customHeight="1" x14ac:dyDescent="0.2">
      <c r="C43" s="1608">
        <v>32</v>
      </c>
      <c r="D43" s="1294" t="s">
        <v>584</v>
      </c>
      <c r="E43" s="1290">
        <f t="shared" si="1"/>
        <v>484.09999999999997</v>
      </c>
      <c r="F43" s="1291">
        <v>45.699999999999996</v>
      </c>
      <c r="G43" s="1292">
        <v>47.8</v>
      </c>
      <c r="H43" s="1292">
        <v>36.799999999999997</v>
      </c>
      <c r="I43" s="1295">
        <v>0</v>
      </c>
      <c r="J43" s="1295">
        <v>0</v>
      </c>
      <c r="K43" s="1292">
        <v>40</v>
      </c>
      <c r="L43" s="1292">
        <v>44</v>
      </c>
      <c r="M43" s="1295">
        <v>0</v>
      </c>
      <c r="N43" s="1295">
        <v>0</v>
      </c>
      <c r="O43" s="1295">
        <v>0</v>
      </c>
      <c r="P43" s="1295">
        <v>0</v>
      </c>
      <c r="Q43" s="1292">
        <v>47.5</v>
      </c>
      <c r="R43" s="1292">
        <v>41.7</v>
      </c>
      <c r="S43" s="1292">
        <v>44.7</v>
      </c>
      <c r="T43" s="1295">
        <v>0</v>
      </c>
      <c r="U43" s="1295">
        <v>0</v>
      </c>
      <c r="V43" s="1295">
        <v>0</v>
      </c>
      <c r="W43" s="1292">
        <v>48.7</v>
      </c>
      <c r="X43" s="1292">
        <v>41.2</v>
      </c>
      <c r="Y43" s="1292">
        <v>46</v>
      </c>
      <c r="Z43" s="1295">
        <v>0</v>
      </c>
      <c r="AA43" s="1295">
        <v>0</v>
      </c>
      <c r="AB43" s="1645">
        <v>0</v>
      </c>
      <c r="AC43" s="1094"/>
    </row>
    <row r="44" spans="3:29" ht="20.45" customHeight="1" x14ac:dyDescent="0.2">
      <c r="C44" s="1301">
        <v>33</v>
      </c>
      <c r="D44" s="1521" t="s">
        <v>569</v>
      </c>
      <c r="E44" s="935">
        <f t="shared" si="1"/>
        <v>468.8</v>
      </c>
      <c r="F44" s="936">
        <v>44.8</v>
      </c>
      <c r="G44" s="932">
        <v>44</v>
      </c>
      <c r="H44" s="932">
        <v>54</v>
      </c>
      <c r="I44" s="932">
        <v>42.8</v>
      </c>
      <c r="J44" s="1295">
        <v>0</v>
      </c>
      <c r="K44" s="932">
        <v>49.6</v>
      </c>
      <c r="L44" s="932">
        <v>49.9</v>
      </c>
      <c r="M44" s="932">
        <v>47.8</v>
      </c>
      <c r="N44" s="932">
        <v>42.9</v>
      </c>
      <c r="O44" s="1295">
        <v>0</v>
      </c>
      <c r="P44" s="1295">
        <v>0</v>
      </c>
      <c r="Q44" s="932">
        <v>45.4</v>
      </c>
      <c r="R44" s="932">
        <v>47.6</v>
      </c>
      <c r="S44" s="1295">
        <v>0</v>
      </c>
      <c r="T44" s="1295">
        <v>0</v>
      </c>
      <c r="U44" s="1295">
        <v>0</v>
      </c>
      <c r="V44" s="1295">
        <v>0</v>
      </c>
      <c r="W44" s="1295">
        <v>0</v>
      </c>
      <c r="X44" s="1295">
        <v>0</v>
      </c>
      <c r="Y44" s="1295">
        <v>0</v>
      </c>
      <c r="Z44" s="1295">
        <v>0</v>
      </c>
      <c r="AA44" s="1295">
        <v>0</v>
      </c>
      <c r="AB44" s="1645">
        <v>0</v>
      </c>
      <c r="AC44" s="1094"/>
    </row>
    <row r="45" spans="3:29" s="893" customFormat="1" ht="20.45" customHeight="1" x14ac:dyDescent="0.2">
      <c r="C45" s="1608">
        <v>34</v>
      </c>
      <c r="D45" s="1294" t="s">
        <v>599</v>
      </c>
      <c r="E45" s="1290">
        <f t="shared" ref="E45:E75" si="2">LARGE(F45:AB45,1)+LARGE(F45:AB45,2)+LARGE(F45:AB45,3)+LARGE(F45:AB45,4)+LARGE(F45:AB45,5)+LARGE(F45:AB45,6)+LARGE(F45:AB45,7)+LARGE(F45:AB45,8)+LARGE(F45:AB45,9)+LARGE(F45:AB45,10)+LARGE(F45:AB45,11)+LARGE(F45:AB45,12)</f>
        <v>463.2</v>
      </c>
      <c r="F45" s="1296">
        <v>0</v>
      </c>
      <c r="G45" s="1292">
        <v>46.6</v>
      </c>
      <c r="H45" s="1295">
        <v>0</v>
      </c>
      <c r="I45" s="1295">
        <v>0</v>
      </c>
      <c r="J45" s="1295">
        <v>0</v>
      </c>
      <c r="K45" s="1295">
        <v>0</v>
      </c>
      <c r="L45" s="1292">
        <v>48.5</v>
      </c>
      <c r="M45" s="1292">
        <v>48.2</v>
      </c>
      <c r="N45" s="1292">
        <v>50.4</v>
      </c>
      <c r="O45" s="1292">
        <v>43.7</v>
      </c>
      <c r="P45" s="1295">
        <v>0</v>
      </c>
      <c r="Q45" s="1292">
        <v>55.3</v>
      </c>
      <c r="R45" s="1292">
        <v>43.6</v>
      </c>
      <c r="S45" s="1295">
        <v>0</v>
      </c>
      <c r="T45" s="1295">
        <v>0</v>
      </c>
      <c r="U45" s="1295">
        <v>0</v>
      </c>
      <c r="V45" s="1295">
        <v>0</v>
      </c>
      <c r="W45" s="1292">
        <v>45.2</v>
      </c>
      <c r="X45" s="1292">
        <v>41.2</v>
      </c>
      <c r="Y45" s="1292">
        <v>40.5</v>
      </c>
      <c r="Z45" s="1295">
        <v>0</v>
      </c>
      <c r="AA45" s="1295">
        <v>0</v>
      </c>
      <c r="AB45" s="1645">
        <v>0</v>
      </c>
      <c r="AC45" s="1094"/>
    </row>
    <row r="46" spans="3:29" s="893" customFormat="1" ht="20.45" customHeight="1" x14ac:dyDescent="0.2">
      <c r="C46" s="1301">
        <v>35</v>
      </c>
      <c r="D46" s="1588" t="s">
        <v>577</v>
      </c>
      <c r="E46" s="935">
        <f t="shared" si="2"/>
        <v>458.59999999999997</v>
      </c>
      <c r="F46" s="936">
        <v>33.700000000000003</v>
      </c>
      <c r="G46" s="932">
        <v>30.7</v>
      </c>
      <c r="H46" s="932">
        <v>33.1</v>
      </c>
      <c r="I46" s="1295">
        <v>0</v>
      </c>
      <c r="J46" s="1295">
        <v>0</v>
      </c>
      <c r="K46" s="932">
        <v>40.6</v>
      </c>
      <c r="L46" s="1295">
        <v>0</v>
      </c>
      <c r="M46" s="932">
        <v>36.200000000000003</v>
      </c>
      <c r="N46" s="1295">
        <v>0</v>
      </c>
      <c r="O46" s="1295">
        <v>0</v>
      </c>
      <c r="P46" s="1295">
        <v>0</v>
      </c>
      <c r="Q46" s="932">
        <v>37.4</v>
      </c>
      <c r="R46" s="932">
        <v>38.1</v>
      </c>
      <c r="S46" s="932">
        <v>42.5</v>
      </c>
      <c r="T46" s="932">
        <v>41.8</v>
      </c>
      <c r="U46" s="1295">
        <v>0</v>
      </c>
      <c r="V46" s="1295">
        <v>0</v>
      </c>
      <c r="W46" s="932">
        <v>40.9</v>
      </c>
      <c r="X46" s="932">
        <v>40.799999999999997</v>
      </c>
      <c r="Y46" s="932">
        <v>39.299999999999997</v>
      </c>
      <c r="Z46" s="932">
        <v>34.200000000000003</v>
      </c>
      <c r="AA46" s="1295">
        <v>0</v>
      </c>
      <c r="AB46" s="1645">
        <v>0</v>
      </c>
      <c r="AC46" s="1096"/>
    </row>
    <row r="47" spans="3:29" s="931" customFormat="1" ht="20.45" customHeight="1" x14ac:dyDescent="0.2">
      <c r="C47" s="1608">
        <v>36</v>
      </c>
      <c r="D47" s="1590" t="s">
        <v>588</v>
      </c>
      <c r="E47" s="1290">
        <f t="shared" si="2"/>
        <v>408.9</v>
      </c>
      <c r="F47" s="1291">
        <v>37.6</v>
      </c>
      <c r="G47" s="1292">
        <v>36.9</v>
      </c>
      <c r="H47" s="1295">
        <v>0</v>
      </c>
      <c r="I47" s="1295">
        <v>0</v>
      </c>
      <c r="J47" s="1295">
        <v>0</v>
      </c>
      <c r="K47" s="1292">
        <v>41.3</v>
      </c>
      <c r="L47" s="1292">
        <v>42.2</v>
      </c>
      <c r="M47" s="1292">
        <v>44.7</v>
      </c>
      <c r="N47" s="1295">
        <v>0</v>
      </c>
      <c r="O47" s="1295">
        <v>0</v>
      </c>
      <c r="P47" s="1295">
        <v>0</v>
      </c>
      <c r="Q47" s="1292">
        <v>39.299999999999997</v>
      </c>
      <c r="R47" s="1292">
        <v>44.7</v>
      </c>
      <c r="S47" s="1295">
        <v>0</v>
      </c>
      <c r="T47" s="1295">
        <v>0</v>
      </c>
      <c r="U47" s="1295">
        <v>0</v>
      </c>
      <c r="V47" s="1295">
        <v>0</v>
      </c>
      <c r="W47" s="1292">
        <v>39.9</v>
      </c>
      <c r="X47" s="1292">
        <v>43.4</v>
      </c>
      <c r="Y47" s="1292">
        <v>38.9</v>
      </c>
      <c r="Z47" s="1295">
        <v>0</v>
      </c>
      <c r="AA47" s="1295">
        <v>0</v>
      </c>
      <c r="AB47" s="1645">
        <v>0</v>
      </c>
      <c r="AC47" s="1094"/>
    </row>
    <row r="48" spans="3:29" s="893" customFormat="1" ht="20.45" customHeight="1" x14ac:dyDescent="0.2">
      <c r="C48" s="1301">
        <v>37</v>
      </c>
      <c r="D48" s="1520" t="s">
        <v>581</v>
      </c>
      <c r="E48" s="935">
        <f t="shared" si="2"/>
        <v>398.3</v>
      </c>
      <c r="F48" s="936">
        <v>51.5</v>
      </c>
      <c r="G48" s="1295">
        <v>0</v>
      </c>
      <c r="H48" s="1295">
        <v>0</v>
      </c>
      <c r="I48" s="1295">
        <v>0</v>
      </c>
      <c r="J48" s="1295">
        <v>0</v>
      </c>
      <c r="K48" s="1295">
        <v>0</v>
      </c>
      <c r="L48" s="932">
        <v>50.5</v>
      </c>
      <c r="M48" s="932">
        <v>52.5</v>
      </c>
      <c r="N48" s="932">
        <v>44.6</v>
      </c>
      <c r="O48" s="1295">
        <v>0</v>
      </c>
      <c r="P48" s="1295">
        <v>0</v>
      </c>
      <c r="Q48" s="1295">
        <v>0</v>
      </c>
      <c r="R48" s="1295">
        <v>0</v>
      </c>
      <c r="S48" s="932">
        <v>52.4</v>
      </c>
      <c r="T48" s="1295">
        <v>0</v>
      </c>
      <c r="U48" s="1295">
        <v>0</v>
      </c>
      <c r="V48" s="1295">
        <v>0</v>
      </c>
      <c r="W48" s="932">
        <v>52.6</v>
      </c>
      <c r="X48" s="1295">
        <v>0</v>
      </c>
      <c r="Y48" s="932">
        <v>50.5</v>
      </c>
      <c r="Z48" s="932">
        <v>43.7</v>
      </c>
      <c r="AA48" s="1295">
        <v>0</v>
      </c>
      <c r="AB48" s="1645">
        <v>0</v>
      </c>
      <c r="AC48" s="1096"/>
    </row>
    <row r="49" spans="3:29" s="931" customFormat="1" ht="20.45" customHeight="1" x14ac:dyDescent="0.2">
      <c r="C49" s="1608">
        <v>38</v>
      </c>
      <c r="D49" s="1591" t="s">
        <v>564</v>
      </c>
      <c r="E49" s="1290">
        <f t="shared" si="2"/>
        <v>376.1</v>
      </c>
      <c r="F49" s="1291">
        <v>42.2</v>
      </c>
      <c r="G49" s="1292">
        <v>43.7</v>
      </c>
      <c r="H49" s="1295">
        <v>0</v>
      </c>
      <c r="I49" s="1295">
        <v>0</v>
      </c>
      <c r="J49" s="1295">
        <v>0</v>
      </c>
      <c r="K49" s="1292">
        <v>38.799999999999997</v>
      </c>
      <c r="L49" s="1292">
        <v>48.1</v>
      </c>
      <c r="M49" s="1292">
        <v>40.6</v>
      </c>
      <c r="N49" s="1292">
        <v>38.799999999999997</v>
      </c>
      <c r="O49" s="1295">
        <v>0</v>
      </c>
      <c r="P49" s="1295">
        <v>0</v>
      </c>
      <c r="Q49" s="1292">
        <v>38.799999999999997</v>
      </c>
      <c r="R49" s="1292">
        <v>46.3</v>
      </c>
      <c r="S49" s="1295">
        <v>0</v>
      </c>
      <c r="T49" s="1295">
        <v>0</v>
      </c>
      <c r="U49" s="1295">
        <v>0</v>
      </c>
      <c r="V49" s="1295">
        <v>0</v>
      </c>
      <c r="W49" s="1295">
        <v>0</v>
      </c>
      <c r="X49" s="1295">
        <v>0</v>
      </c>
      <c r="Y49" s="1292">
        <v>38.799999999999997</v>
      </c>
      <c r="Z49" s="1295">
        <v>0</v>
      </c>
      <c r="AA49" s="1295">
        <v>0</v>
      </c>
      <c r="AB49" s="1645">
        <v>0</v>
      </c>
      <c r="AC49" s="1096"/>
    </row>
    <row r="50" spans="3:29" s="931" customFormat="1" ht="20.45" customHeight="1" x14ac:dyDescent="0.2">
      <c r="C50" s="1301">
        <v>39</v>
      </c>
      <c r="D50" s="1587" t="s">
        <v>136</v>
      </c>
      <c r="E50" s="935">
        <f t="shared" si="2"/>
        <v>370.09999999999997</v>
      </c>
      <c r="F50" s="936">
        <v>46.699999999999996</v>
      </c>
      <c r="G50" s="1295">
        <v>0</v>
      </c>
      <c r="H50" s="932">
        <v>48.7</v>
      </c>
      <c r="I50" s="1295">
        <v>0</v>
      </c>
      <c r="J50" s="1295">
        <v>0</v>
      </c>
      <c r="K50" s="932">
        <v>48</v>
      </c>
      <c r="L50" s="932">
        <v>47.5</v>
      </c>
      <c r="M50" s="932">
        <v>43.4</v>
      </c>
      <c r="N50" s="1295">
        <v>0</v>
      </c>
      <c r="O50" s="1295">
        <v>0</v>
      </c>
      <c r="P50" s="1295">
        <v>0</v>
      </c>
      <c r="Q50" s="1295">
        <v>0</v>
      </c>
      <c r="R50" s="1295">
        <v>0</v>
      </c>
      <c r="S50" s="1295">
        <v>0</v>
      </c>
      <c r="T50" s="1295">
        <v>0</v>
      </c>
      <c r="U50" s="1295">
        <v>0</v>
      </c>
      <c r="V50" s="1295">
        <v>0</v>
      </c>
      <c r="W50" s="1295">
        <v>0</v>
      </c>
      <c r="X50" s="1295">
        <v>0</v>
      </c>
      <c r="Y50" s="932">
        <v>44.7</v>
      </c>
      <c r="Z50" s="932">
        <v>45.2</v>
      </c>
      <c r="AA50" s="932">
        <v>45.9</v>
      </c>
      <c r="AB50" s="1645">
        <v>0</v>
      </c>
      <c r="AC50" s="1096"/>
    </row>
    <row r="51" spans="3:29" s="893" customFormat="1" ht="20.45" customHeight="1" x14ac:dyDescent="0.2">
      <c r="C51" s="1608">
        <v>40</v>
      </c>
      <c r="D51" s="1522" t="s">
        <v>565</v>
      </c>
      <c r="E51" s="1290">
        <f t="shared" si="2"/>
        <v>358.19999999999993</v>
      </c>
      <c r="F51" s="1291">
        <v>52.1</v>
      </c>
      <c r="G51" s="1292">
        <v>39.200000000000003</v>
      </c>
      <c r="H51" s="1295">
        <v>0</v>
      </c>
      <c r="I51" s="1295">
        <v>0</v>
      </c>
      <c r="J51" s="1295">
        <v>0</v>
      </c>
      <c r="K51" s="1292">
        <v>41.4</v>
      </c>
      <c r="L51" s="1292">
        <v>53</v>
      </c>
      <c r="M51" s="1292">
        <v>44.9</v>
      </c>
      <c r="N51" s="1295">
        <v>0</v>
      </c>
      <c r="O51" s="1295">
        <v>0</v>
      </c>
      <c r="P51" s="1295">
        <v>0</v>
      </c>
      <c r="Q51" s="1292">
        <v>42.6</v>
      </c>
      <c r="R51" s="1295">
        <v>0</v>
      </c>
      <c r="S51" s="1295">
        <v>0</v>
      </c>
      <c r="T51" s="1292">
        <v>33.9</v>
      </c>
      <c r="U51" s="1295">
        <v>0</v>
      </c>
      <c r="V51" s="1295">
        <v>0</v>
      </c>
      <c r="W51" s="1295">
        <v>0</v>
      </c>
      <c r="X51" s="1295">
        <v>0</v>
      </c>
      <c r="Y51" s="1292">
        <v>51.1</v>
      </c>
      <c r="Z51" s="1295">
        <v>0</v>
      </c>
      <c r="AA51" s="1295">
        <v>0</v>
      </c>
      <c r="AB51" s="1645">
        <v>0</v>
      </c>
      <c r="AC51" s="1097"/>
    </row>
    <row r="52" spans="3:29" ht="20.45" customHeight="1" x14ac:dyDescent="0.2">
      <c r="C52" s="1301">
        <v>41</v>
      </c>
      <c r="D52" s="1520" t="s">
        <v>592</v>
      </c>
      <c r="E52" s="935">
        <f t="shared" si="2"/>
        <v>322.8</v>
      </c>
      <c r="F52" s="936">
        <v>48.6</v>
      </c>
      <c r="G52" s="932">
        <v>47.9</v>
      </c>
      <c r="H52" s="1295">
        <v>0</v>
      </c>
      <c r="I52" s="1295">
        <v>0</v>
      </c>
      <c r="J52" s="1295">
        <v>0</v>
      </c>
      <c r="K52" s="932">
        <v>51</v>
      </c>
      <c r="L52" s="1295">
        <v>0</v>
      </c>
      <c r="M52" s="1295">
        <v>0</v>
      </c>
      <c r="N52" s="1295">
        <v>0</v>
      </c>
      <c r="O52" s="1295">
        <v>0</v>
      </c>
      <c r="P52" s="1295">
        <v>0</v>
      </c>
      <c r="Q52" s="1295">
        <v>0</v>
      </c>
      <c r="R52" s="1295">
        <v>0</v>
      </c>
      <c r="S52" s="1295">
        <v>0</v>
      </c>
      <c r="T52" s="1295">
        <v>0</v>
      </c>
      <c r="U52" s="1295">
        <v>0</v>
      </c>
      <c r="V52" s="1295">
        <v>0</v>
      </c>
      <c r="W52" s="932">
        <v>38.200000000000003</v>
      </c>
      <c r="X52" s="932">
        <v>47.1</v>
      </c>
      <c r="Y52" s="932">
        <v>48</v>
      </c>
      <c r="Z52" s="932">
        <v>42</v>
      </c>
      <c r="AA52" s="1295">
        <v>0</v>
      </c>
      <c r="AB52" s="1645">
        <v>0</v>
      </c>
      <c r="AC52" s="1094"/>
    </row>
    <row r="53" spans="3:29" ht="20.45" customHeight="1" x14ac:dyDescent="0.2">
      <c r="C53" s="1608">
        <v>42</v>
      </c>
      <c r="D53" s="1590" t="s">
        <v>591</v>
      </c>
      <c r="E53" s="1290">
        <f t="shared" si="2"/>
        <v>286.50000000000006</v>
      </c>
      <c r="F53" s="1291">
        <v>23.299999999999997</v>
      </c>
      <c r="G53" s="1292">
        <v>18.5</v>
      </c>
      <c r="H53" s="1292">
        <v>21.8</v>
      </c>
      <c r="I53" s="1295">
        <v>0</v>
      </c>
      <c r="J53" s="1295">
        <v>0</v>
      </c>
      <c r="K53" s="1295">
        <v>0</v>
      </c>
      <c r="L53" s="1295">
        <v>0</v>
      </c>
      <c r="M53" s="1292">
        <v>25.4</v>
      </c>
      <c r="N53" s="1292">
        <v>21.6</v>
      </c>
      <c r="O53" s="1295">
        <v>0</v>
      </c>
      <c r="P53" s="1295">
        <v>0</v>
      </c>
      <c r="Q53" s="1292">
        <v>34.6</v>
      </c>
      <c r="R53" s="1292">
        <v>32.299999999999997</v>
      </c>
      <c r="S53" s="1292">
        <v>31</v>
      </c>
      <c r="T53" s="1295">
        <v>0</v>
      </c>
      <c r="U53" s="1295">
        <v>0</v>
      </c>
      <c r="V53" s="1295">
        <v>0</v>
      </c>
      <c r="W53" s="1292">
        <v>29.5</v>
      </c>
      <c r="X53" s="1295">
        <v>0</v>
      </c>
      <c r="Y53" s="1292">
        <v>26</v>
      </c>
      <c r="Z53" s="1292">
        <v>22.5</v>
      </c>
      <c r="AA53" s="1295">
        <v>0</v>
      </c>
      <c r="AB53" s="1645">
        <v>0</v>
      </c>
      <c r="AC53" s="1094"/>
    </row>
    <row r="54" spans="3:29" s="893" customFormat="1" ht="20.45" customHeight="1" x14ac:dyDescent="0.2">
      <c r="C54" s="1301">
        <v>43</v>
      </c>
      <c r="D54" s="1520" t="s">
        <v>587</v>
      </c>
      <c r="E54" s="935">
        <f t="shared" si="2"/>
        <v>278.79999999999995</v>
      </c>
      <c r="F54" s="936">
        <v>41.4</v>
      </c>
      <c r="G54" s="932">
        <v>43.7</v>
      </c>
      <c r="H54" s="1295">
        <v>0</v>
      </c>
      <c r="I54" s="1295">
        <v>0</v>
      </c>
      <c r="J54" s="1295">
        <v>0</v>
      </c>
      <c r="K54" s="1295">
        <v>0</v>
      </c>
      <c r="L54" s="932">
        <v>51.9</v>
      </c>
      <c r="M54" s="932">
        <v>49.6</v>
      </c>
      <c r="N54" s="1295">
        <v>0</v>
      </c>
      <c r="O54" s="1295">
        <v>0</v>
      </c>
      <c r="P54" s="1295">
        <v>0</v>
      </c>
      <c r="Q54" s="932">
        <v>45</v>
      </c>
      <c r="R54" s="1295">
        <v>0</v>
      </c>
      <c r="S54" s="1295">
        <v>0</v>
      </c>
      <c r="T54" s="1295">
        <v>0</v>
      </c>
      <c r="U54" s="1295">
        <v>0</v>
      </c>
      <c r="V54" s="1295">
        <v>0</v>
      </c>
      <c r="W54" s="1295">
        <v>0</v>
      </c>
      <c r="X54" s="1295">
        <v>0</v>
      </c>
      <c r="Y54" s="932">
        <v>47.2</v>
      </c>
      <c r="Z54" s="1295">
        <v>0</v>
      </c>
      <c r="AA54" s="1295">
        <v>0</v>
      </c>
      <c r="AB54" s="1645">
        <v>0</v>
      </c>
      <c r="AC54" s="1094"/>
    </row>
    <row r="55" spans="3:29" s="930" customFormat="1" ht="20.45" customHeight="1" x14ac:dyDescent="0.2">
      <c r="C55" s="1608">
        <v>44</v>
      </c>
      <c r="D55" s="1522" t="s">
        <v>571</v>
      </c>
      <c r="E55" s="1290">
        <f t="shared" si="2"/>
        <v>260.90000000000003</v>
      </c>
      <c r="F55" s="1291">
        <v>44.2</v>
      </c>
      <c r="G55" s="1292">
        <v>42.2</v>
      </c>
      <c r="H55" s="1295">
        <v>0</v>
      </c>
      <c r="I55" s="1295">
        <v>0</v>
      </c>
      <c r="J55" s="1295">
        <v>0</v>
      </c>
      <c r="K55" s="1292">
        <v>40.6</v>
      </c>
      <c r="L55" s="1295">
        <v>0</v>
      </c>
      <c r="M55" s="1295">
        <v>0</v>
      </c>
      <c r="N55" s="1292">
        <v>48.6</v>
      </c>
      <c r="O55" s="1292">
        <v>40.700000000000003</v>
      </c>
      <c r="P55" s="1295">
        <v>0</v>
      </c>
      <c r="Q55" s="1295">
        <v>0</v>
      </c>
      <c r="R55" s="1295">
        <v>0</v>
      </c>
      <c r="S55" s="1295">
        <v>0</v>
      </c>
      <c r="T55" s="1295">
        <v>0</v>
      </c>
      <c r="U55" s="1295">
        <v>0</v>
      </c>
      <c r="V55" s="1295">
        <v>0</v>
      </c>
      <c r="W55" s="1295">
        <v>0</v>
      </c>
      <c r="X55" s="1295">
        <v>0</v>
      </c>
      <c r="Y55" s="1292">
        <v>44.6</v>
      </c>
      <c r="Z55" s="1295">
        <v>0</v>
      </c>
      <c r="AA55" s="1295">
        <v>0</v>
      </c>
      <c r="AB55" s="1645">
        <v>0</v>
      </c>
      <c r="AC55" s="1094"/>
    </row>
    <row r="56" spans="3:29" s="931" customFormat="1" ht="20.45" customHeight="1" x14ac:dyDescent="0.2">
      <c r="C56" s="1301">
        <v>45</v>
      </c>
      <c r="D56" s="1588" t="s">
        <v>607</v>
      </c>
      <c r="E56" s="935">
        <f t="shared" si="2"/>
        <v>257.8</v>
      </c>
      <c r="F56" s="1296">
        <v>0</v>
      </c>
      <c r="G56" s="1295">
        <v>0</v>
      </c>
      <c r="H56" s="932">
        <v>38.299999999999997</v>
      </c>
      <c r="I56" s="1295">
        <v>0</v>
      </c>
      <c r="J56" s="1295">
        <v>0</v>
      </c>
      <c r="K56" s="1295">
        <v>0</v>
      </c>
      <c r="L56" s="932">
        <v>52</v>
      </c>
      <c r="M56" s="932">
        <v>41.6</v>
      </c>
      <c r="N56" s="932">
        <v>39.5</v>
      </c>
      <c r="O56" s="1295">
        <v>0</v>
      </c>
      <c r="P56" s="1295">
        <v>0</v>
      </c>
      <c r="Q56" s="1295">
        <v>0</v>
      </c>
      <c r="R56" s="1295">
        <v>0</v>
      </c>
      <c r="S56" s="1295">
        <v>0</v>
      </c>
      <c r="T56" s="1295">
        <v>0</v>
      </c>
      <c r="U56" s="1295">
        <v>0</v>
      </c>
      <c r="V56" s="1295">
        <v>0</v>
      </c>
      <c r="W56" s="932">
        <v>43.2</v>
      </c>
      <c r="X56" s="1295">
        <v>0</v>
      </c>
      <c r="Y56" s="932">
        <v>43.2</v>
      </c>
      <c r="Z56" s="1295">
        <v>0</v>
      </c>
      <c r="AA56" s="1295">
        <v>0</v>
      </c>
      <c r="AB56" s="1645">
        <v>0</v>
      </c>
      <c r="AC56" s="1096"/>
    </row>
    <row r="57" spans="3:29" s="931" customFormat="1" ht="20.45" customHeight="1" x14ac:dyDescent="0.2">
      <c r="C57" s="1608">
        <v>46</v>
      </c>
      <c r="D57" s="1522" t="s">
        <v>120</v>
      </c>
      <c r="E57" s="1290">
        <f t="shared" si="2"/>
        <v>234.3</v>
      </c>
      <c r="F57" s="1296">
        <v>0</v>
      </c>
      <c r="G57" s="1295">
        <v>0</v>
      </c>
      <c r="H57" s="1295">
        <v>0</v>
      </c>
      <c r="I57" s="1295">
        <v>0</v>
      </c>
      <c r="J57" s="1295">
        <v>0</v>
      </c>
      <c r="K57" s="1295">
        <v>0</v>
      </c>
      <c r="L57" s="1292">
        <v>49.3</v>
      </c>
      <c r="M57" s="1292">
        <v>48.9</v>
      </c>
      <c r="N57" s="1295">
        <v>0</v>
      </c>
      <c r="O57" s="1295">
        <v>0</v>
      </c>
      <c r="P57" s="1295">
        <v>0</v>
      </c>
      <c r="Q57" s="1295">
        <v>0</v>
      </c>
      <c r="R57" s="1292">
        <v>46.3</v>
      </c>
      <c r="S57" s="1292">
        <v>48</v>
      </c>
      <c r="T57" s="1295">
        <v>0</v>
      </c>
      <c r="U57" s="1295">
        <v>0</v>
      </c>
      <c r="V57" s="1295">
        <v>0</v>
      </c>
      <c r="W57" s="1295">
        <v>0</v>
      </c>
      <c r="X57" s="1295">
        <v>0</v>
      </c>
      <c r="Y57" s="1295">
        <v>0</v>
      </c>
      <c r="Z57" s="1292">
        <v>41.8</v>
      </c>
      <c r="AA57" s="1295">
        <v>0</v>
      </c>
      <c r="AB57" s="1645">
        <v>0</v>
      </c>
      <c r="AC57" s="1097"/>
    </row>
    <row r="58" spans="3:29" s="893" customFormat="1" ht="20.45" customHeight="1" x14ac:dyDescent="0.2">
      <c r="C58" s="1301">
        <v>47</v>
      </c>
      <c r="D58" s="1521" t="s">
        <v>574</v>
      </c>
      <c r="E58" s="935">
        <f t="shared" si="2"/>
        <v>224.4</v>
      </c>
      <c r="F58" s="936">
        <v>41.1</v>
      </c>
      <c r="G58" s="1295">
        <v>0</v>
      </c>
      <c r="H58" s="1295">
        <v>0</v>
      </c>
      <c r="I58" s="1295">
        <v>0</v>
      </c>
      <c r="J58" s="1295">
        <v>0</v>
      </c>
      <c r="K58" s="932">
        <v>34.1</v>
      </c>
      <c r="L58" s="1295">
        <v>0</v>
      </c>
      <c r="M58" s="932">
        <v>37.6</v>
      </c>
      <c r="N58" s="1295">
        <v>0</v>
      </c>
      <c r="O58" s="1295">
        <v>0</v>
      </c>
      <c r="P58" s="1295">
        <v>0</v>
      </c>
      <c r="Q58" s="932">
        <v>38.1</v>
      </c>
      <c r="R58" s="1295">
        <v>0</v>
      </c>
      <c r="S58" s="1295">
        <v>0</v>
      </c>
      <c r="T58" s="1295">
        <v>0</v>
      </c>
      <c r="U58" s="1295">
        <v>0</v>
      </c>
      <c r="V58" s="1295">
        <v>0</v>
      </c>
      <c r="W58" s="932">
        <v>36.9</v>
      </c>
      <c r="X58" s="932">
        <v>36.6</v>
      </c>
      <c r="Y58" s="1295">
        <v>0</v>
      </c>
      <c r="Z58" s="1295">
        <v>0</v>
      </c>
      <c r="AA58" s="1295">
        <v>0</v>
      </c>
      <c r="AB58" s="1645">
        <v>0</v>
      </c>
      <c r="AC58" s="1096"/>
    </row>
    <row r="59" spans="3:29" s="893" customFormat="1" ht="20.45" customHeight="1" x14ac:dyDescent="0.2">
      <c r="C59" s="1608">
        <v>48</v>
      </c>
      <c r="D59" s="1522" t="s">
        <v>602</v>
      </c>
      <c r="E59" s="1290">
        <f t="shared" si="2"/>
        <v>201.89999999999998</v>
      </c>
      <c r="F59" s="1296">
        <v>0</v>
      </c>
      <c r="G59" s="1295">
        <v>0</v>
      </c>
      <c r="H59" s="1295">
        <v>0</v>
      </c>
      <c r="I59" s="1295">
        <v>0</v>
      </c>
      <c r="J59" s="1295">
        <v>0</v>
      </c>
      <c r="K59" s="1292">
        <v>42.7</v>
      </c>
      <c r="L59" s="1292">
        <v>45.8</v>
      </c>
      <c r="M59" s="1292">
        <v>32.799999999999997</v>
      </c>
      <c r="N59" s="1295">
        <v>0</v>
      </c>
      <c r="O59" s="1295">
        <v>0</v>
      </c>
      <c r="P59" s="1295">
        <v>0</v>
      </c>
      <c r="Q59" s="1295">
        <v>0</v>
      </c>
      <c r="R59" s="1295">
        <v>0</v>
      </c>
      <c r="S59" s="1295">
        <v>0</v>
      </c>
      <c r="T59" s="1295">
        <v>0</v>
      </c>
      <c r="U59" s="1295">
        <v>0</v>
      </c>
      <c r="V59" s="1295">
        <v>0</v>
      </c>
      <c r="W59" s="1295">
        <v>0</v>
      </c>
      <c r="X59" s="1295">
        <v>0</v>
      </c>
      <c r="Y59" s="1292">
        <v>43.7</v>
      </c>
      <c r="Z59" s="1292">
        <v>36.9</v>
      </c>
      <c r="AA59" s="1295">
        <v>0</v>
      </c>
      <c r="AB59" s="1645">
        <v>0</v>
      </c>
      <c r="AC59" s="1097"/>
    </row>
    <row r="60" spans="3:29" s="893" customFormat="1" ht="20.45" customHeight="1" x14ac:dyDescent="0.2">
      <c r="C60" s="1301">
        <v>49</v>
      </c>
      <c r="D60" s="1520" t="s">
        <v>583</v>
      </c>
      <c r="E60" s="935">
        <f t="shared" si="2"/>
        <v>178.5</v>
      </c>
      <c r="F60" s="1644">
        <v>45.9</v>
      </c>
      <c r="G60" s="932">
        <v>44</v>
      </c>
      <c r="H60" s="1295">
        <v>0</v>
      </c>
      <c r="I60" s="1295">
        <v>0</v>
      </c>
      <c r="J60" s="1295">
        <v>0</v>
      </c>
      <c r="K60" s="1295">
        <v>0</v>
      </c>
      <c r="L60" s="932">
        <v>46.4</v>
      </c>
      <c r="M60" s="1295">
        <v>0</v>
      </c>
      <c r="N60" s="1295">
        <v>0</v>
      </c>
      <c r="O60" s="1295">
        <v>0</v>
      </c>
      <c r="P60" s="1295">
        <v>0</v>
      </c>
      <c r="Q60" s="1295">
        <v>0</v>
      </c>
      <c r="R60" s="1295">
        <v>0</v>
      </c>
      <c r="S60" s="932">
        <v>42.2</v>
      </c>
      <c r="T60" s="1295">
        <v>0</v>
      </c>
      <c r="U60" s="1295">
        <v>0</v>
      </c>
      <c r="V60" s="1295">
        <v>0</v>
      </c>
      <c r="W60" s="1295">
        <v>0</v>
      </c>
      <c r="X60" s="1295">
        <v>0</v>
      </c>
      <c r="Y60" s="1295">
        <v>0</v>
      </c>
      <c r="Z60" s="1295">
        <v>0</v>
      </c>
      <c r="AA60" s="1295">
        <v>0</v>
      </c>
      <c r="AB60" s="1645">
        <v>0</v>
      </c>
      <c r="AC60" s="1097"/>
    </row>
    <row r="61" spans="3:29" s="893" customFormat="1" ht="20.45" customHeight="1" x14ac:dyDescent="0.2">
      <c r="C61" s="1608">
        <v>50</v>
      </c>
      <c r="D61" s="1590" t="s">
        <v>650</v>
      </c>
      <c r="E61" s="1290">
        <f t="shared" si="2"/>
        <v>152.4</v>
      </c>
      <c r="F61" s="1296">
        <v>0</v>
      </c>
      <c r="G61" s="1295">
        <v>0</v>
      </c>
      <c r="H61" s="1295">
        <v>0</v>
      </c>
      <c r="I61" s="1295">
        <v>0</v>
      </c>
      <c r="J61" s="1295">
        <v>0</v>
      </c>
      <c r="K61" s="1295">
        <v>0</v>
      </c>
      <c r="L61" s="1295">
        <v>0</v>
      </c>
      <c r="M61" s="1295">
        <v>0</v>
      </c>
      <c r="N61" s="1295">
        <v>0</v>
      </c>
      <c r="O61" s="1295">
        <v>0</v>
      </c>
      <c r="P61" s="1295">
        <v>0</v>
      </c>
      <c r="Q61" s="1295">
        <v>0</v>
      </c>
      <c r="R61" s="1295">
        <v>0</v>
      </c>
      <c r="S61" s="1292">
        <v>57.2</v>
      </c>
      <c r="T61" s="1295">
        <v>0</v>
      </c>
      <c r="U61" s="1295">
        <v>0</v>
      </c>
      <c r="V61" s="1295">
        <v>0</v>
      </c>
      <c r="W61" s="1292">
        <v>40.700000000000003</v>
      </c>
      <c r="X61" s="1292">
        <v>54.5</v>
      </c>
      <c r="Y61" s="1295">
        <v>0</v>
      </c>
      <c r="Z61" s="1295">
        <v>0</v>
      </c>
      <c r="AA61" s="1295">
        <v>0</v>
      </c>
      <c r="AB61" s="1645">
        <v>0</v>
      </c>
      <c r="AC61" s="1096"/>
    </row>
    <row r="62" spans="3:29" s="893" customFormat="1" ht="20.45" customHeight="1" x14ac:dyDescent="0.2">
      <c r="C62" s="1301">
        <v>51</v>
      </c>
      <c r="D62" s="1588" t="s">
        <v>596</v>
      </c>
      <c r="E62" s="935">
        <f t="shared" si="2"/>
        <v>149.19999999999999</v>
      </c>
      <c r="F62" s="1296">
        <v>0</v>
      </c>
      <c r="G62" s="932">
        <v>38</v>
      </c>
      <c r="H62" s="1295">
        <v>0</v>
      </c>
      <c r="I62" s="1295">
        <v>0</v>
      </c>
      <c r="J62" s="1295">
        <v>0</v>
      </c>
      <c r="K62" s="932">
        <v>46.2</v>
      </c>
      <c r="L62" s="932">
        <v>32.1</v>
      </c>
      <c r="M62" s="1295">
        <v>0</v>
      </c>
      <c r="N62" s="932">
        <v>32.9</v>
      </c>
      <c r="O62" s="1295">
        <v>0</v>
      </c>
      <c r="P62" s="1295">
        <v>0</v>
      </c>
      <c r="Q62" s="1295">
        <v>0</v>
      </c>
      <c r="R62" s="1295">
        <v>0</v>
      </c>
      <c r="S62" s="1295">
        <v>0</v>
      </c>
      <c r="T62" s="1295">
        <v>0</v>
      </c>
      <c r="U62" s="1295">
        <v>0</v>
      </c>
      <c r="V62" s="1295">
        <v>0</v>
      </c>
      <c r="W62" s="1295">
        <v>0</v>
      </c>
      <c r="X62" s="1295">
        <v>0</v>
      </c>
      <c r="Y62" s="1295">
        <v>0</v>
      </c>
      <c r="Z62" s="1295">
        <v>0</v>
      </c>
      <c r="AA62" s="1295">
        <v>0</v>
      </c>
      <c r="AB62" s="1645">
        <v>0</v>
      </c>
      <c r="AC62" s="1097"/>
    </row>
    <row r="63" spans="3:29" s="893" customFormat="1" ht="20.45" customHeight="1" x14ac:dyDescent="0.2">
      <c r="C63" s="1608">
        <v>52</v>
      </c>
      <c r="D63" s="1591" t="s">
        <v>619</v>
      </c>
      <c r="E63" s="1290">
        <f t="shared" si="2"/>
        <v>75.400000000000006</v>
      </c>
      <c r="F63" s="1296">
        <v>0</v>
      </c>
      <c r="G63" s="1295">
        <v>0</v>
      </c>
      <c r="H63" s="1295">
        <v>0</v>
      </c>
      <c r="I63" s="1295">
        <v>0</v>
      </c>
      <c r="J63" s="1295">
        <v>0</v>
      </c>
      <c r="K63" s="1295">
        <v>0</v>
      </c>
      <c r="L63" s="1292">
        <v>34.5</v>
      </c>
      <c r="M63" s="1292">
        <v>40.9</v>
      </c>
      <c r="N63" s="1295">
        <v>0</v>
      </c>
      <c r="O63" s="1295">
        <v>0</v>
      </c>
      <c r="P63" s="1295">
        <v>0</v>
      </c>
      <c r="Q63" s="1295">
        <v>0</v>
      </c>
      <c r="R63" s="1295">
        <v>0</v>
      </c>
      <c r="S63" s="1295">
        <v>0</v>
      </c>
      <c r="T63" s="1295">
        <v>0</v>
      </c>
      <c r="U63" s="1295">
        <v>0</v>
      </c>
      <c r="V63" s="1295">
        <v>0</v>
      </c>
      <c r="W63" s="1295">
        <v>0</v>
      </c>
      <c r="X63" s="1295">
        <v>0</v>
      </c>
      <c r="Y63" s="1295">
        <v>0</v>
      </c>
      <c r="Z63" s="1295">
        <v>0</v>
      </c>
      <c r="AA63" s="1295">
        <v>0</v>
      </c>
      <c r="AB63" s="1645">
        <v>0</v>
      </c>
      <c r="AC63" s="1097"/>
    </row>
    <row r="64" spans="3:29" s="893" customFormat="1" ht="20.45" customHeight="1" x14ac:dyDescent="0.2">
      <c r="C64" s="1301">
        <v>53</v>
      </c>
      <c r="D64" s="1587" t="s">
        <v>590</v>
      </c>
      <c r="E64" s="935">
        <f t="shared" si="2"/>
        <v>62.599999999999994</v>
      </c>
      <c r="F64" s="936">
        <v>31.4</v>
      </c>
      <c r="G64" s="932">
        <v>31.2</v>
      </c>
      <c r="H64" s="1295">
        <v>0</v>
      </c>
      <c r="I64" s="1295">
        <v>0</v>
      </c>
      <c r="J64" s="1295">
        <v>0</v>
      </c>
      <c r="K64" s="1295">
        <v>0</v>
      </c>
      <c r="L64" s="1295">
        <v>0</v>
      </c>
      <c r="M64" s="1295">
        <v>0</v>
      </c>
      <c r="N64" s="1295">
        <v>0</v>
      </c>
      <c r="O64" s="1295">
        <v>0</v>
      </c>
      <c r="P64" s="1295">
        <v>0</v>
      </c>
      <c r="Q64" s="1295">
        <v>0</v>
      </c>
      <c r="R64" s="1295">
        <v>0</v>
      </c>
      <c r="S64" s="1295">
        <v>0</v>
      </c>
      <c r="T64" s="1295">
        <v>0</v>
      </c>
      <c r="U64" s="1295">
        <v>0</v>
      </c>
      <c r="V64" s="1295">
        <v>0</v>
      </c>
      <c r="W64" s="1295">
        <v>0</v>
      </c>
      <c r="X64" s="1295">
        <v>0</v>
      </c>
      <c r="Y64" s="1295">
        <v>0</v>
      </c>
      <c r="Z64" s="1295">
        <v>0</v>
      </c>
      <c r="AA64" s="1295">
        <v>0</v>
      </c>
      <c r="AB64" s="1645">
        <v>0</v>
      </c>
      <c r="AC64" s="1097"/>
    </row>
    <row r="65" spans="3:29" s="893" customFormat="1" ht="20.45" customHeight="1" x14ac:dyDescent="0.2">
      <c r="C65" s="1608">
        <v>54</v>
      </c>
      <c r="D65" s="1522" t="s">
        <v>135</v>
      </c>
      <c r="E65" s="1290">
        <f t="shared" si="2"/>
        <v>45.8</v>
      </c>
      <c r="F65" s="1296">
        <v>0</v>
      </c>
      <c r="G65" s="1295">
        <v>0</v>
      </c>
      <c r="H65" s="1292">
        <v>45.8</v>
      </c>
      <c r="I65" s="1295">
        <v>0</v>
      </c>
      <c r="J65" s="1295">
        <v>0</v>
      </c>
      <c r="K65" s="1295">
        <v>0</v>
      </c>
      <c r="L65" s="1295">
        <v>0</v>
      </c>
      <c r="M65" s="1295">
        <v>0</v>
      </c>
      <c r="N65" s="1295">
        <v>0</v>
      </c>
      <c r="O65" s="1295">
        <v>0</v>
      </c>
      <c r="P65" s="1295">
        <v>0</v>
      </c>
      <c r="Q65" s="1295">
        <v>0</v>
      </c>
      <c r="R65" s="1295">
        <v>0</v>
      </c>
      <c r="S65" s="1295">
        <v>0</v>
      </c>
      <c r="T65" s="1295">
        <v>0</v>
      </c>
      <c r="U65" s="1295">
        <v>0</v>
      </c>
      <c r="V65" s="1295">
        <v>0</v>
      </c>
      <c r="W65" s="1295">
        <v>0</v>
      </c>
      <c r="X65" s="1295">
        <v>0</v>
      </c>
      <c r="Y65" s="1295">
        <v>0</v>
      </c>
      <c r="Z65" s="1295">
        <v>0</v>
      </c>
      <c r="AA65" s="1295">
        <v>0</v>
      </c>
      <c r="AB65" s="1645">
        <v>0</v>
      </c>
      <c r="AC65" s="1096"/>
    </row>
    <row r="66" spans="3:29" s="893" customFormat="1" ht="20.45" customHeight="1" x14ac:dyDescent="0.2">
      <c r="C66" s="1301">
        <v>55</v>
      </c>
      <c r="D66" s="1521" t="s">
        <v>631</v>
      </c>
      <c r="E66" s="935">
        <f t="shared" si="2"/>
        <v>43.5</v>
      </c>
      <c r="F66" s="1296">
        <v>0</v>
      </c>
      <c r="G66" s="1295">
        <v>0</v>
      </c>
      <c r="H66" s="1295">
        <v>0</v>
      </c>
      <c r="I66" s="1295">
        <v>0</v>
      </c>
      <c r="J66" s="1295">
        <v>0</v>
      </c>
      <c r="K66" s="1295">
        <v>0</v>
      </c>
      <c r="L66" s="1295">
        <v>0</v>
      </c>
      <c r="M66" s="1295">
        <v>0</v>
      </c>
      <c r="N66" s="932">
        <v>43.5</v>
      </c>
      <c r="O66" s="1295">
        <v>0</v>
      </c>
      <c r="P66" s="1295">
        <v>0</v>
      </c>
      <c r="Q66" s="1295">
        <v>0</v>
      </c>
      <c r="R66" s="1295">
        <v>0</v>
      </c>
      <c r="S66" s="1295">
        <v>0</v>
      </c>
      <c r="T66" s="1295">
        <v>0</v>
      </c>
      <c r="U66" s="1295">
        <v>0</v>
      </c>
      <c r="V66" s="1295">
        <v>0</v>
      </c>
      <c r="W66" s="1295">
        <v>0</v>
      </c>
      <c r="X66" s="1295">
        <v>0</v>
      </c>
      <c r="Y66" s="1295">
        <v>0</v>
      </c>
      <c r="Z66" s="1295">
        <v>0</v>
      </c>
      <c r="AA66" s="1295">
        <v>0</v>
      </c>
      <c r="AB66" s="1645">
        <v>0</v>
      </c>
      <c r="AC66" s="1097"/>
    </row>
    <row r="67" spans="3:29" s="893" customFormat="1" ht="20.45" customHeight="1" x14ac:dyDescent="0.2">
      <c r="C67" s="1608">
        <v>56</v>
      </c>
      <c r="D67" s="1591" t="s">
        <v>670</v>
      </c>
      <c r="E67" s="1290">
        <f t="shared" si="2"/>
        <v>42.3</v>
      </c>
      <c r="F67" s="1296">
        <v>0</v>
      </c>
      <c r="G67" s="1295">
        <v>0</v>
      </c>
      <c r="H67" s="1295">
        <v>0</v>
      </c>
      <c r="I67" s="1295">
        <v>0</v>
      </c>
      <c r="J67" s="1295">
        <v>0</v>
      </c>
      <c r="K67" s="1295">
        <v>0</v>
      </c>
      <c r="L67" s="1295">
        <v>0</v>
      </c>
      <c r="M67" s="1295">
        <v>0</v>
      </c>
      <c r="N67" s="1295">
        <v>0</v>
      </c>
      <c r="O67" s="1295">
        <v>0</v>
      </c>
      <c r="P67" s="1295">
        <v>0</v>
      </c>
      <c r="Q67" s="1295">
        <v>0</v>
      </c>
      <c r="R67" s="1628">
        <v>0</v>
      </c>
      <c r="S67" s="1295">
        <v>0</v>
      </c>
      <c r="T67" s="1295">
        <v>0</v>
      </c>
      <c r="U67" s="1295">
        <v>0</v>
      </c>
      <c r="V67" s="1295">
        <v>0</v>
      </c>
      <c r="W67" s="1295">
        <v>0</v>
      </c>
      <c r="X67" s="1295">
        <v>0</v>
      </c>
      <c r="Y67" s="1292">
        <v>42.3</v>
      </c>
      <c r="Z67" s="1295">
        <v>0</v>
      </c>
      <c r="AA67" s="1295">
        <v>0</v>
      </c>
      <c r="AB67" s="1645">
        <v>0</v>
      </c>
      <c r="AC67" s="1096"/>
    </row>
    <row r="68" spans="3:29" s="893" customFormat="1" ht="20.45" customHeight="1" x14ac:dyDescent="0.2">
      <c r="C68" s="1301">
        <v>57</v>
      </c>
      <c r="D68" s="1587" t="s">
        <v>648</v>
      </c>
      <c r="E68" s="935">
        <f t="shared" si="2"/>
        <v>42.1</v>
      </c>
      <c r="F68" s="1296">
        <v>0</v>
      </c>
      <c r="G68" s="1295">
        <v>0</v>
      </c>
      <c r="H68" s="1295">
        <v>0</v>
      </c>
      <c r="I68" s="1295">
        <v>0</v>
      </c>
      <c r="J68" s="1295">
        <v>0</v>
      </c>
      <c r="K68" s="1295">
        <v>0</v>
      </c>
      <c r="L68" s="1295">
        <v>0</v>
      </c>
      <c r="M68" s="1295">
        <v>0</v>
      </c>
      <c r="N68" s="1295">
        <v>0</v>
      </c>
      <c r="O68" s="1295">
        <v>0</v>
      </c>
      <c r="P68" s="1295">
        <v>0</v>
      </c>
      <c r="Q68" s="1295">
        <v>0</v>
      </c>
      <c r="R68" s="1623">
        <v>42.1</v>
      </c>
      <c r="S68" s="1295">
        <v>0</v>
      </c>
      <c r="T68" s="1295">
        <v>0</v>
      </c>
      <c r="U68" s="1295">
        <v>0</v>
      </c>
      <c r="V68" s="1295">
        <v>0</v>
      </c>
      <c r="W68" s="1295">
        <v>0</v>
      </c>
      <c r="X68" s="1295">
        <v>0</v>
      </c>
      <c r="Y68" s="1295">
        <v>0</v>
      </c>
      <c r="Z68" s="1295">
        <v>0</v>
      </c>
      <c r="AA68" s="1295">
        <v>0</v>
      </c>
      <c r="AB68" s="1645">
        <v>0</v>
      </c>
      <c r="AC68" s="1096"/>
    </row>
    <row r="69" spans="3:29" s="893" customFormat="1" ht="20.45" customHeight="1" x14ac:dyDescent="0.2">
      <c r="C69" s="1608">
        <v>58</v>
      </c>
      <c r="D69" s="1591" t="s">
        <v>618</v>
      </c>
      <c r="E69" s="1290">
        <f t="shared" si="2"/>
        <v>42</v>
      </c>
      <c r="F69" s="1296">
        <v>0</v>
      </c>
      <c r="G69" s="1295">
        <v>0</v>
      </c>
      <c r="H69" s="1295">
        <v>0</v>
      </c>
      <c r="I69" s="1295">
        <v>0</v>
      </c>
      <c r="J69" s="1295">
        <v>0</v>
      </c>
      <c r="K69" s="1295">
        <v>0</v>
      </c>
      <c r="L69" s="1292">
        <v>42</v>
      </c>
      <c r="M69" s="1295">
        <v>0</v>
      </c>
      <c r="N69" s="1295">
        <v>0</v>
      </c>
      <c r="O69" s="1295">
        <v>0</v>
      </c>
      <c r="P69" s="1295">
        <v>0</v>
      </c>
      <c r="Q69" s="1295">
        <v>0</v>
      </c>
      <c r="R69" s="1295">
        <v>0</v>
      </c>
      <c r="S69" s="1295">
        <v>0</v>
      </c>
      <c r="T69" s="1295">
        <v>0</v>
      </c>
      <c r="U69" s="1295">
        <v>0</v>
      </c>
      <c r="V69" s="1295">
        <v>0</v>
      </c>
      <c r="W69" s="1295">
        <v>0</v>
      </c>
      <c r="X69" s="1295">
        <v>0</v>
      </c>
      <c r="Y69" s="1295">
        <v>0</v>
      </c>
      <c r="Z69" s="1295">
        <v>0</v>
      </c>
      <c r="AA69" s="1295">
        <v>0</v>
      </c>
      <c r="AB69" s="1645">
        <v>0</v>
      </c>
      <c r="AC69" s="1096"/>
    </row>
    <row r="70" spans="3:29" s="893" customFormat="1" ht="20.45" customHeight="1" x14ac:dyDescent="0.2">
      <c r="C70" s="1301">
        <v>59</v>
      </c>
      <c r="D70" s="1587" t="s">
        <v>586</v>
      </c>
      <c r="E70" s="935">
        <f t="shared" si="2"/>
        <v>41.5</v>
      </c>
      <c r="F70" s="936">
        <v>41.5</v>
      </c>
      <c r="G70" s="1295">
        <v>0</v>
      </c>
      <c r="H70" s="1295">
        <v>0</v>
      </c>
      <c r="I70" s="1295">
        <v>0</v>
      </c>
      <c r="J70" s="1295">
        <v>0</v>
      </c>
      <c r="K70" s="1295">
        <v>0</v>
      </c>
      <c r="L70" s="1295">
        <v>0</v>
      </c>
      <c r="M70" s="1295">
        <v>0</v>
      </c>
      <c r="N70" s="1295">
        <v>0</v>
      </c>
      <c r="O70" s="1295">
        <v>0</v>
      </c>
      <c r="P70" s="1295">
        <v>0</v>
      </c>
      <c r="Q70" s="1295">
        <v>0</v>
      </c>
      <c r="R70" s="1295">
        <v>0</v>
      </c>
      <c r="S70" s="1295">
        <v>0</v>
      </c>
      <c r="T70" s="1295">
        <v>0</v>
      </c>
      <c r="U70" s="1295">
        <v>0</v>
      </c>
      <c r="V70" s="1295">
        <v>0</v>
      </c>
      <c r="W70" s="1295">
        <v>0</v>
      </c>
      <c r="X70" s="1295">
        <v>0</v>
      </c>
      <c r="Y70" s="1295">
        <v>0</v>
      </c>
      <c r="Z70" s="1295">
        <v>0</v>
      </c>
      <c r="AA70" s="1295">
        <v>0</v>
      </c>
      <c r="AB70" s="1645">
        <v>0</v>
      </c>
      <c r="AC70" s="1095"/>
    </row>
    <row r="71" spans="3:29" s="893" customFormat="1" ht="20.45" customHeight="1" x14ac:dyDescent="0.2">
      <c r="C71" s="1608">
        <v>60</v>
      </c>
      <c r="D71" s="1591" t="s">
        <v>595</v>
      </c>
      <c r="E71" s="1290">
        <f t="shared" si="2"/>
        <v>39.700000000000003</v>
      </c>
      <c r="F71" s="1296">
        <v>0</v>
      </c>
      <c r="G71" s="1290">
        <v>39.700000000000003</v>
      </c>
      <c r="H71" s="1295">
        <v>0</v>
      </c>
      <c r="I71" s="1295">
        <v>0</v>
      </c>
      <c r="J71" s="1295">
        <v>0</v>
      </c>
      <c r="K71" s="1295">
        <v>0</v>
      </c>
      <c r="L71" s="1295">
        <v>0</v>
      </c>
      <c r="M71" s="1295">
        <v>0</v>
      </c>
      <c r="N71" s="1295">
        <v>0</v>
      </c>
      <c r="O71" s="1295">
        <v>0</v>
      </c>
      <c r="P71" s="1295">
        <v>0</v>
      </c>
      <c r="Q71" s="1295">
        <v>0</v>
      </c>
      <c r="R71" s="1295">
        <v>0</v>
      </c>
      <c r="S71" s="1295">
        <v>0</v>
      </c>
      <c r="T71" s="1295">
        <v>0</v>
      </c>
      <c r="U71" s="1295">
        <v>0</v>
      </c>
      <c r="V71" s="1295">
        <v>0</v>
      </c>
      <c r="W71" s="1295">
        <v>0</v>
      </c>
      <c r="X71" s="1295">
        <v>0</v>
      </c>
      <c r="Y71" s="1295">
        <v>0</v>
      </c>
      <c r="Z71" s="1295">
        <v>0</v>
      </c>
      <c r="AA71" s="1295">
        <v>0</v>
      </c>
      <c r="AB71" s="1645">
        <v>0</v>
      </c>
      <c r="AC71" s="1096"/>
    </row>
    <row r="72" spans="3:29" s="893" customFormat="1" ht="20.45" customHeight="1" x14ac:dyDescent="0.2">
      <c r="C72" s="1301">
        <v>61</v>
      </c>
      <c r="D72" s="1587" t="s">
        <v>626</v>
      </c>
      <c r="E72" s="935">
        <f t="shared" si="2"/>
        <v>36.4</v>
      </c>
      <c r="F72" s="1296">
        <v>0</v>
      </c>
      <c r="G72" s="1295">
        <v>0</v>
      </c>
      <c r="H72" s="1295">
        <v>0</v>
      </c>
      <c r="I72" s="1295">
        <v>0</v>
      </c>
      <c r="J72" s="1295">
        <v>0</v>
      </c>
      <c r="K72" s="1295">
        <v>0</v>
      </c>
      <c r="L72" s="1295">
        <v>0</v>
      </c>
      <c r="M72" s="932">
        <v>36.4</v>
      </c>
      <c r="N72" s="1295">
        <v>0</v>
      </c>
      <c r="O72" s="1295">
        <v>0</v>
      </c>
      <c r="P72" s="1295">
        <v>0</v>
      </c>
      <c r="Q72" s="1295">
        <v>0</v>
      </c>
      <c r="R72" s="1295">
        <v>0</v>
      </c>
      <c r="S72" s="1295">
        <v>0</v>
      </c>
      <c r="T72" s="1295">
        <v>0</v>
      </c>
      <c r="U72" s="1295">
        <v>0</v>
      </c>
      <c r="V72" s="1295">
        <v>0</v>
      </c>
      <c r="W72" s="1295">
        <v>0</v>
      </c>
      <c r="X72" s="1295">
        <v>0</v>
      </c>
      <c r="Y72" s="1295">
        <v>0</v>
      </c>
      <c r="Z72" s="1295">
        <v>0</v>
      </c>
      <c r="AA72" s="1295">
        <v>0</v>
      </c>
      <c r="AB72" s="1645">
        <v>0</v>
      </c>
      <c r="AC72" s="1096"/>
    </row>
    <row r="73" spans="3:29" s="893" customFormat="1" ht="20.45" customHeight="1" x14ac:dyDescent="0.2">
      <c r="C73" s="1608">
        <v>62</v>
      </c>
      <c r="D73" s="1591" t="s">
        <v>576</v>
      </c>
      <c r="E73" s="1290">
        <f t="shared" si="2"/>
        <v>35.6</v>
      </c>
      <c r="F73" s="1291">
        <v>35.6</v>
      </c>
      <c r="G73" s="1295">
        <v>0</v>
      </c>
      <c r="H73" s="1295">
        <v>0</v>
      </c>
      <c r="I73" s="1295">
        <v>0</v>
      </c>
      <c r="J73" s="1295">
        <v>0</v>
      </c>
      <c r="K73" s="1295">
        <v>0</v>
      </c>
      <c r="L73" s="1295">
        <v>0</v>
      </c>
      <c r="M73" s="1295">
        <v>0</v>
      </c>
      <c r="N73" s="1295">
        <v>0</v>
      </c>
      <c r="O73" s="1295">
        <v>0</v>
      </c>
      <c r="P73" s="1295">
        <v>0</v>
      </c>
      <c r="Q73" s="1295">
        <v>0</v>
      </c>
      <c r="R73" s="1295">
        <v>0</v>
      </c>
      <c r="S73" s="1295">
        <v>0</v>
      </c>
      <c r="T73" s="1295">
        <v>0</v>
      </c>
      <c r="U73" s="1295">
        <v>0</v>
      </c>
      <c r="V73" s="1295">
        <v>0</v>
      </c>
      <c r="W73" s="1295">
        <v>0</v>
      </c>
      <c r="X73" s="1295">
        <v>0</v>
      </c>
      <c r="Y73" s="1295">
        <v>0</v>
      </c>
      <c r="Z73" s="1295">
        <v>0</v>
      </c>
      <c r="AA73" s="1295">
        <v>0</v>
      </c>
      <c r="AB73" s="1645">
        <v>0</v>
      </c>
      <c r="AC73" s="1095"/>
    </row>
    <row r="74" spans="3:29" s="893" customFormat="1" ht="20.45" customHeight="1" x14ac:dyDescent="0.2">
      <c r="C74" s="1301">
        <v>63</v>
      </c>
      <c r="D74" s="1588" t="s">
        <v>620</v>
      </c>
      <c r="E74" s="935">
        <f t="shared" si="2"/>
        <v>33.200000000000003</v>
      </c>
      <c r="F74" s="1296">
        <v>0</v>
      </c>
      <c r="G74" s="1295">
        <v>0</v>
      </c>
      <c r="H74" s="1295">
        <v>0</v>
      </c>
      <c r="I74" s="1295">
        <v>0</v>
      </c>
      <c r="J74" s="1295">
        <v>0</v>
      </c>
      <c r="K74" s="1295">
        <v>0</v>
      </c>
      <c r="L74" s="932">
        <v>33.200000000000003</v>
      </c>
      <c r="M74" s="1295">
        <v>0</v>
      </c>
      <c r="N74" s="1295">
        <v>0</v>
      </c>
      <c r="O74" s="1295">
        <v>0</v>
      </c>
      <c r="P74" s="1295">
        <v>0</v>
      </c>
      <c r="Q74" s="1295">
        <v>0</v>
      </c>
      <c r="R74" s="1295">
        <v>0</v>
      </c>
      <c r="S74" s="1295">
        <v>0</v>
      </c>
      <c r="T74" s="1295">
        <v>0</v>
      </c>
      <c r="U74" s="1295">
        <v>0</v>
      </c>
      <c r="V74" s="1295">
        <v>0</v>
      </c>
      <c r="W74" s="1295">
        <v>0</v>
      </c>
      <c r="X74" s="1295">
        <v>0</v>
      </c>
      <c r="Y74" s="1295">
        <v>0</v>
      </c>
      <c r="Z74" s="1295">
        <v>0</v>
      </c>
      <c r="AA74" s="1295">
        <v>0</v>
      </c>
      <c r="AB74" s="1645">
        <v>0</v>
      </c>
      <c r="AC74" s="1095"/>
    </row>
    <row r="75" spans="3:29" s="893" customFormat="1" ht="20.45" customHeight="1" thickBot="1" x14ac:dyDescent="0.25">
      <c r="C75" s="1624">
        <v>64</v>
      </c>
      <c r="D75" s="1625" t="s">
        <v>649</v>
      </c>
      <c r="E75" s="1626">
        <f t="shared" si="2"/>
        <v>29.8</v>
      </c>
      <c r="F75" s="1402">
        <v>0</v>
      </c>
      <c r="G75" s="1297">
        <v>0</v>
      </c>
      <c r="H75" s="1297">
        <v>0</v>
      </c>
      <c r="I75" s="1297">
        <v>0</v>
      </c>
      <c r="J75" s="1297">
        <v>0</v>
      </c>
      <c r="K75" s="1297">
        <v>0</v>
      </c>
      <c r="L75" s="1297">
        <v>0</v>
      </c>
      <c r="M75" s="1297">
        <v>0</v>
      </c>
      <c r="N75" s="1297">
        <v>0</v>
      </c>
      <c r="O75" s="1297">
        <v>0</v>
      </c>
      <c r="P75" s="1297">
        <v>0</v>
      </c>
      <c r="Q75" s="1297">
        <v>0</v>
      </c>
      <c r="R75" s="1627">
        <v>29.8</v>
      </c>
      <c r="S75" s="1297">
        <v>0</v>
      </c>
      <c r="T75" s="1297">
        <v>0</v>
      </c>
      <c r="U75" s="1297">
        <v>0</v>
      </c>
      <c r="V75" s="1297">
        <v>0</v>
      </c>
      <c r="W75" s="1297">
        <v>0</v>
      </c>
      <c r="X75" s="1297">
        <v>0</v>
      </c>
      <c r="Y75" s="1297">
        <v>0</v>
      </c>
      <c r="Z75" s="1297">
        <v>0</v>
      </c>
      <c r="AA75" s="1297">
        <v>0</v>
      </c>
      <c r="AB75" s="1646">
        <v>0</v>
      </c>
      <c r="AC75" s="1095"/>
    </row>
    <row r="76" spans="3:29" s="893" customFormat="1" ht="17.25" customHeight="1" x14ac:dyDescent="0.2">
      <c r="AC76" s="1095"/>
    </row>
    <row r="77" spans="3:29" x14ac:dyDescent="0.2">
      <c r="C77" s="1784" t="s">
        <v>35</v>
      </c>
      <c r="D77" s="1785"/>
      <c r="E77" s="1786"/>
      <c r="F77" s="934">
        <v>45</v>
      </c>
      <c r="G77" s="934">
        <v>40</v>
      </c>
      <c r="H77" s="934">
        <v>36</v>
      </c>
      <c r="I77" s="934">
        <v>18</v>
      </c>
      <c r="J77" s="934">
        <v>12</v>
      </c>
      <c r="K77" s="934">
        <v>38</v>
      </c>
      <c r="L77" s="934">
        <v>46</v>
      </c>
      <c r="M77" s="934">
        <v>43</v>
      </c>
      <c r="N77" s="934">
        <v>36</v>
      </c>
      <c r="O77" s="934">
        <v>18</v>
      </c>
      <c r="P77" s="934">
        <v>12</v>
      </c>
      <c r="Q77" s="934">
        <v>33</v>
      </c>
      <c r="R77" s="934">
        <v>27</v>
      </c>
      <c r="S77" s="934">
        <v>30</v>
      </c>
      <c r="T77" s="934">
        <v>27</v>
      </c>
      <c r="U77" s="934">
        <v>18</v>
      </c>
      <c r="V77" s="934">
        <v>12</v>
      </c>
      <c r="W77" s="934">
        <v>33</v>
      </c>
      <c r="X77" s="934">
        <v>36</v>
      </c>
      <c r="Y77" s="934">
        <v>44</v>
      </c>
      <c r="Z77" s="934">
        <v>30</v>
      </c>
      <c r="AA77" s="934">
        <v>18</v>
      </c>
      <c r="AB77" s="934">
        <v>12</v>
      </c>
    </row>
  </sheetData>
  <sortState ref="D14:AB76">
    <sortCondition descending="1" ref="E13"/>
  </sortState>
  <mergeCells count="32">
    <mergeCell ref="C3:AB3"/>
    <mergeCell ref="C4:AB4"/>
    <mergeCell ref="C2:AB2"/>
    <mergeCell ref="C5:AB5"/>
    <mergeCell ref="C7:C11"/>
    <mergeCell ref="D7:D11"/>
    <mergeCell ref="E7:E11"/>
    <mergeCell ref="F7:AB7"/>
    <mergeCell ref="F8:F9"/>
    <mergeCell ref="G8:G9"/>
    <mergeCell ref="K8:K9"/>
    <mergeCell ref="L8:L9"/>
    <mergeCell ref="M8:M9"/>
    <mergeCell ref="Q8:Q9"/>
    <mergeCell ref="Z8:AB8"/>
    <mergeCell ref="T8:V8"/>
    <mergeCell ref="N8:P8"/>
    <mergeCell ref="H8:J8"/>
    <mergeCell ref="H10:J10"/>
    <mergeCell ref="Z10:AB10"/>
    <mergeCell ref="R8:R9"/>
    <mergeCell ref="S8:S9"/>
    <mergeCell ref="W8:W9"/>
    <mergeCell ref="X8:X9"/>
    <mergeCell ref="Y8:Y9"/>
    <mergeCell ref="C77:E77"/>
    <mergeCell ref="Z11:AB11"/>
    <mergeCell ref="H11:J11"/>
    <mergeCell ref="N10:P10"/>
    <mergeCell ref="N11:P11"/>
    <mergeCell ref="T10:V10"/>
    <mergeCell ref="T11:V11"/>
  </mergeCells>
  <conditionalFormatting sqref="E7:E9 K11:N11 Q11:T11 W11:Z11 E13:AB14">
    <cfRule type="cellIs" dxfId="126" priority="26" stopIfTrue="1" operator="lessThanOrEqual">
      <formula>0</formula>
    </cfRule>
  </conditionalFormatting>
  <conditionalFormatting sqref="F77">
    <cfRule type="cellIs" dxfId="125" priority="27" stopIfTrue="1" operator="lessThanOrEqual">
      <formula>0</formula>
    </cfRule>
  </conditionalFormatting>
  <conditionalFormatting sqref="F11:H11">
    <cfRule type="cellIs" dxfId="124" priority="25" stopIfTrue="1" operator="lessThanOrEqual">
      <formula>0</formula>
    </cfRule>
  </conditionalFormatting>
  <conditionalFormatting sqref="R77:AB77">
    <cfRule type="cellIs" dxfId="123" priority="28" stopIfTrue="1" operator="lessThanOrEqual">
      <formula>0</formula>
    </cfRule>
  </conditionalFormatting>
  <conditionalFormatting sqref="E36:AB36 E38:AB38 E50:AB50 E58:AB58 E62:AB62 E64:AB64 E66:AB66 E68:AB68 E73:AB73 E20:AB20 E22:AB22 E28:Q28 E30:Q30 E32:Q32 E34:AB34 E71:AB71 E60:AB60 E75:AB75 E16:AB16 E18:AB18 E24:AB24 E26:AB26 S32:AB32 S30:AB30 S28:AB28 T44:AB44 E46:AB46 E48:Q48 E44:Q44 S48:AB48 E56:AB56 E54:AB54 E52:AB52 E40:AB41">
    <cfRule type="cellIs" dxfId="122" priority="13" stopIfTrue="1" operator="lessThanOrEqual">
      <formula>0</formula>
    </cfRule>
  </conditionalFormatting>
  <conditionalFormatting sqref="E21:AB21 E27:AB27 E29:Q29 E31:Q31 E33:Q33 E45:Q45 E47:Q47 E49:AB49 E51:AB51 E53:AB53 E57:AB57 E59:AB59 E61:AB61 E63:AB63 E65:AB65 E69:AB69 E72:AB72 E74:AB74 E19:AB19 E67:AB67 E17:AB17 E15:AB15 E23:AB23 E25:AB25 S33:AB33 T31:AB31 T29:AB29 E35:AB35 E39:AB39 E37:AB37 E43:Q43 S43:AB43 S45:AB45 E42:AB42 S47:AB47 E55:AB55">
    <cfRule type="cellIs" dxfId="121" priority="12" stopIfTrue="1" operator="lessThanOrEqual">
      <formula>0</formula>
    </cfRule>
  </conditionalFormatting>
  <conditionalFormatting sqref="R28 R30 R32">
    <cfRule type="cellIs" dxfId="120" priority="11" stopIfTrue="1" operator="lessThanOrEqual">
      <formula>0</formula>
    </cfRule>
  </conditionalFormatting>
  <conditionalFormatting sqref="R29 R31 R33">
    <cfRule type="cellIs" dxfId="119" priority="10" stopIfTrue="1" operator="lessThanOrEqual">
      <formula>0</formula>
    </cfRule>
  </conditionalFormatting>
  <conditionalFormatting sqref="S29">
    <cfRule type="cellIs" dxfId="118" priority="9" stopIfTrue="1" operator="lessThanOrEqual">
      <formula>0</formula>
    </cfRule>
  </conditionalFormatting>
  <conditionalFormatting sqref="S31">
    <cfRule type="cellIs" dxfId="117" priority="8" stopIfTrue="1" operator="lessThanOrEqual">
      <formula>0</formula>
    </cfRule>
  </conditionalFormatting>
  <conditionalFormatting sqref="R44">
    <cfRule type="cellIs" dxfId="116" priority="7" stopIfTrue="1" operator="lessThanOrEqual">
      <formula>0</formula>
    </cfRule>
  </conditionalFormatting>
  <conditionalFormatting sqref="R45 R43">
    <cfRule type="cellIs" dxfId="115" priority="6" stopIfTrue="1" operator="lessThanOrEqual">
      <formula>0</formula>
    </cfRule>
  </conditionalFormatting>
  <conditionalFormatting sqref="S44">
    <cfRule type="cellIs" dxfId="114" priority="5" stopIfTrue="1" operator="lessThanOrEqual">
      <formula>0</formula>
    </cfRule>
  </conditionalFormatting>
  <conditionalFormatting sqref="R48">
    <cfRule type="cellIs" dxfId="113" priority="4" stopIfTrue="1" operator="lessThanOrEqual">
      <formula>0</formula>
    </cfRule>
  </conditionalFormatting>
  <conditionalFormatting sqref="R47">
    <cfRule type="cellIs" dxfId="112" priority="3" stopIfTrue="1" operator="lessThanOrEqual">
      <formula>0</formula>
    </cfRule>
  </conditionalFormatting>
  <conditionalFormatting sqref="E12:AB12">
    <cfRule type="cellIs" dxfId="111" priority="2" stopIfTrue="1" operator="lessThanOrEqual">
      <formula>0</formula>
    </cfRule>
  </conditionalFormatting>
  <conditionalFormatting sqref="E70:AB70">
    <cfRule type="cellIs" dxfId="110" priority="1" stopIfTrue="1" operator="lessThanOrEqual">
      <formula>0</formula>
    </cfRule>
  </conditionalFormatting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C2:Q111"/>
  <sheetViews>
    <sheetView zoomScale="75" zoomScaleNormal="75" workbookViewId="0">
      <selection activeCell="S41" sqref="S41"/>
    </sheetView>
  </sheetViews>
  <sheetFormatPr defaultRowHeight="12.75" x14ac:dyDescent="0.2"/>
  <cols>
    <col min="1" max="2" width="9.140625" style="942"/>
    <col min="3" max="3" width="8.7109375" style="942" customWidth="1"/>
    <col min="4" max="4" width="33.85546875" style="942" bestFit="1" customWidth="1"/>
    <col min="5" max="6" width="11.7109375" style="942" customWidth="1"/>
    <col min="7" max="10" width="9.7109375" style="942" customWidth="1"/>
    <col min="11" max="11" width="8.7109375" style="942" customWidth="1"/>
    <col min="12" max="15" width="12.7109375" style="942" customWidth="1"/>
    <col min="16" max="16384" width="9.140625" style="942"/>
  </cols>
  <sheetData>
    <row r="2" spans="3:16" s="937" customFormat="1" ht="25.5" x14ac:dyDescent="0.2">
      <c r="C2" s="1694" t="s">
        <v>471</v>
      </c>
      <c r="D2" s="1694"/>
      <c r="E2" s="1694"/>
      <c r="F2" s="1694"/>
      <c r="G2" s="1694"/>
      <c r="H2" s="1694"/>
      <c r="I2" s="1694"/>
      <c r="J2" s="1694"/>
      <c r="K2" s="1694"/>
      <c r="L2" s="1694"/>
      <c r="M2" s="1694"/>
      <c r="N2" s="1694"/>
      <c r="O2" s="1694"/>
    </row>
    <row r="3" spans="3:16" s="937" customFormat="1" ht="24.95" customHeight="1" x14ac:dyDescent="0.2">
      <c r="C3" s="1695" t="s">
        <v>495</v>
      </c>
      <c r="D3" s="1695"/>
      <c r="E3" s="1695"/>
      <c r="F3" s="1695"/>
      <c r="G3" s="1695"/>
      <c r="H3" s="1695"/>
      <c r="I3" s="1695"/>
      <c r="J3" s="1695"/>
      <c r="K3" s="1695"/>
      <c r="L3" s="1695"/>
      <c r="M3" s="1695"/>
      <c r="N3" s="1695"/>
      <c r="O3" s="1695"/>
    </row>
    <row r="4" spans="3:16" s="937" customFormat="1" ht="24.95" customHeight="1" x14ac:dyDescent="0.2">
      <c r="C4" s="1696" t="s">
        <v>499</v>
      </c>
      <c r="D4" s="1696"/>
      <c r="E4" s="1696"/>
      <c r="F4" s="1696"/>
      <c r="G4" s="1696"/>
      <c r="H4" s="1696"/>
      <c r="I4" s="1696"/>
      <c r="J4" s="1696"/>
      <c r="K4" s="1696"/>
      <c r="L4" s="1696"/>
      <c r="M4" s="1696"/>
      <c r="N4" s="1696"/>
      <c r="O4" s="1696"/>
      <c r="P4" s="938"/>
    </row>
    <row r="5" spans="3:16" ht="18.75" customHeight="1" x14ac:dyDescent="0.2">
      <c r="C5" s="939"/>
      <c r="D5" s="939"/>
      <c r="E5" s="939"/>
      <c r="F5" s="939"/>
      <c r="G5" s="939"/>
      <c r="H5" s="939"/>
      <c r="I5" s="939"/>
      <c r="J5" s="939"/>
      <c r="K5" s="939"/>
      <c r="L5" s="939"/>
      <c r="M5" s="939"/>
      <c r="N5" s="939"/>
      <c r="O5" s="940"/>
      <c r="P5" s="941"/>
    </row>
    <row r="6" spans="3:16" ht="19.5" customHeight="1" thickBot="1" x14ac:dyDescent="0.25">
      <c r="C6" s="1697" t="s">
        <v>478</v>
      </c>
      <c r="D6" s="1697"/>
      <c r="E6" s="939"/>
      <c r="F6" s="939"/>
      <c r="G6" s="939"/>
      <c r="H6" s="939"/>
      <c r="I6" s="939"/>
      <c r="J6" s="939"/>
      <c r="K6" s="939"/>
      <c r="L6" s="939"/>
      <c r="M6" s="939"/>
      <c r="N6" s="939"/>
      <c r="O6" s="940"/>
      <c r="P6" s="941"/>
    </row>
    <row r="7" spans="3:16" ht="19.5" customHeight="1" x14ac:dyDescent="0.2">
      <c r="C7" s="1677" t="s">
        <v>5</v>
      </c>
      <c r="D7" s="1679" t="s">
        <v>472</v>
      </c>
      <c r="E7" s="1681" t="s">
        <v>492</v>
      </c>
      <c r="F7" s="1683" t="s">
        <v>491</v>
      </c>
      <c r="G7" s="1685" t="s">
        <v>7</v>
      </c>
      <c r="H7" s="1686"/>
      <c r="I7" s="1686"/>
      <c r="J7" s="1687"/>
      <c r="K7" s="1681" t="s">
        <v>481</v>
      </c>
      <c r="L7" s="1688" t="s">
        <v>484</v>
      </c>
      <c r="M7" s="1688" t="s">
        <v>482</v>
      </c>
      <c r="N7" s="1690" t="s">
        <v>483</v>
      </c>
      <c r="O7" s="1692" t="s">
        <v>485</v>
      </c>
      <c r="P7" s="941"/>
    </row>
    <row r="8" spans="3:16" ht="80.099999999999994" customHeight="1" thickBot="1" x14ac:dyDescent="0.25">
      <c r="C8" s="1678"/>
      <c r="D8" s="1680"/>
      <c r="E8" s="1682"/>
      <c r="F8" s="1684"/>
      <c r="G8" s="1029" t="s">
        <v>1</v>
      </c>
      <c r="H8" s="1030" t="s">
        <v>2</v>
      </c>
      <c r="I8" s="1030" t="s">
        <v>3</v>
      </c>
      <c r="J8" s="1031" t="s">
        <v>6</v>
      </c>
      <c r="K8" s="1682"/>
      <c r="L8" s="1689"/>
      <c r="M8" s="1689"/>
      <c r="N8" s="1691"/>
      <c r="O8" s="1693"/>
      <c r="P8" s="943"/>
    </row>
    <row r="9" spans="3:16" s="953" customFormat="1" ht="21.95" customHeight="1" x14ac:dyDescent="0.2">
      <c r="C9" s="944">
        <v>1</v>
      </c>
      <c r="D9" s="945" t="s">
        <v>34</v>
      </c>
      <c r="E9" s="946">
        <v>3</v>
      </c>
      <c r="F9" s="947">
        <v>2</v>
      </c>
      <c r="G9" s="1254">
        <v>244</v>
      </c>
      <c r="H9" s="949">
        <v>166</v>
      </c>
      <c r="I9" s="949">
        <v>189</v>
      </c>
      <c r="J9" s="950">
        <v>159</v>
      </c>
      <c r="K9" s="1283">
        <v>2</v>
      </c>
      <c r="L9" s="1269">
        <f t="shared" ref="L9:L32" si="0">SUM(G9:J9)-MIN(G9:J9)</f>
        <v>599</v>
      </c>
      <c r="M9" s="1270">
        <f t="shared" ref="M9:M32" si="1">MAX(G9:J9)</f>
        <v>244</v>
      </c>
      <c r="N9" s="951">
        <f t="shared" ref="N9:N32" si="2">ROUND(L9/3,1)</f>
        <v>199.7</v>
      </c>
      <c r="O9" s="952">
        <f t="shared" ref="O9:O32" si="3">L9/10+K9</f>
        <v>61.9</v>
      </c>
      <c r="P9" s="1093"/>
    </row>
    <row r="10" spans="3:16" s="953" customFormat="1" ht="21.95" customHeight="1" x14ac:dyDescent="0.2">
      <c r="C10" s="1032">
        <v>2</v>
      </c>
      <c r="D10" s="1260" t="s">
        <v>47</v>
      </c>
      <c r="E10" s="1044">
        <v>6</v>
      </c>
      <c r="F10" s="1045">
        <v>1</v>
      </c>
      <c r="G10" s="1046">
        <v>176</v>
      </c>
      <c r="H10" s="1047">
        <v>116</v>
      </c>
      <c r="I10" s="1047">
        <v>180</v>
      </c>
      <c r="J10" s="1255">
        <v>204</v>
      </c>
      <c r="K10" s="1039"/>
      <c r="L10" s="1040">
        <f t="shared" si="0"/>
        <v>560</v>
      </c>
      <c r="M10" s="1041">
        <f t="shared" si="1"/>
        <v>204</v>
      </c>
      <c r="N10" s="1042">
        <f t="shared" si="2"/>
        <v>186.7</v>
      </c>
      <c r="O10" s="1043">
        <f t="shared" si="3"/>
        <v>56</v>
      </c>
      <c r="P10" s="1093"/>
    </row>
    <row r="11" spans="3:16" s="953" customFormat="1" ht="21.95" customHeight="1" x14ac:dyDescent="0.2">
      <c r="C11" s="944">
        <v>3</v>
      </c>
      <c r="D11" s="955" t="s">
        <v>39</v>
      </c>
      <c r="E11" s="956">
        <v>5</v>
      </c>
      <c r="F11" s="957">
        <v>1</v>
      </c>
      <c r="G11" s="1256">
        <v>214</v>
      </c>
      <c r="H11" s="959">
        <v>139</v>
      </c>
      <c r="I11" s="960">
        <v>158</v>
      </c>
      <c r="J11" s="961">
        <v>177</v>
      </c>
      <c r="K11" s="962"/>
      <c r="L11" s="963">
        <f t="shared" si="0"/>
        <v>549</v>
      </c>
      <c r="M11" s="964">
        <f t="shared" si="1"/>
        <v>214</v>
      </c>
      <c r="N11" s="965">
        <f t="shared" si="2"/>
        <v>183</v>
      </c>
      <c r="O11" s="952">
        <f t="shared" si="3"/>
        <v>54.9</v>
      </c>
      <c r="P11" s="1093"/>
    </row>
    <row r="12" spans="3:16" s="953" customFormat="1" ht="21.95" customHeight="1" x14ac:dyDescent="0.2">
      <c r="C12" s="1032">
        <v>4</v>
      </c>
      <c r="D12" s="1261" t="s">
        <v>12</v>
      </c>
      <c r="E12" s="1044">
        <v>1</v>
      </c>
      <c r="F12" s="1045">
        <v>2</v>
      </c>
      <c r="G12" s="1046">
        <v>161</v>
      </c>
      <c r="H12" s="1047">
        <v>159</v>
      </c>
      <c r="I12" s="1048">
        <v>188</v>
      </c>
      <c r="J12" s="1049">
        <v>187</v>
      </c>
      <c r="K12" s="1039"/>
      <c r="L12" s="1040">
        <f>SUM(G12:J12)-MIN(G12:J12)</f>
        <v>536</v>
      </c>
      <c r="M12" s="1041">
        <f>MAX(G12:J12)</f>
        <v>188</v>
      </c>
      <c r="N12" s="1042">
        <f>ROUND(L12/3,1)</f>
        <v>178.7</v>
      </c>
      <c r="O12" s="1043">
        <f>L12/10+K12</f>
        <v>53.6</v>
      </c>
      <c r="P12" s="1093"/>
    </row>
    <row r="13" spans="3:16" s="953" customFormat="1" ht="21.95" customHeight="1" x14ac:dyDescent="0.2">
      <c r="C13" s="944">
        <v>5</v>
      </c>
      <c r="D13" s="955" t="s">
        <v>565</v>
      </c>
      <c r="E13" s="946">
        <v>6</v>
      </c>
      <c r="F13" s="947">
        <v>1</v>
      </c>
      <c r="G13" s="948">
        <v>137</v>
      </c>
      <c r="H13" s="949">
        <v>154</v>
      </c>
      <c r="I13" s="949">
        <v>194</v>
      </c>
      <c r="J13" s="950">
        <v>173</v>
      </c>
      <c r="K13" s="962"/>
      <c r="L13" s="963">
        <f>SUM(G13:J13)-MIN(G13:J13)</f>
        <v>521</v>
      </c>
      <c r="M13" s="964">
        <f>MAX(G13:J13)</f>
        <v>194</v>
      </c>
      <c r="N13" s="965">
        <f>ROUND(L13/3,1)</f>
        <v>173.7</v>
      </c>
      <c r="O13" s="952">
        <f>L13/10+K13</f>
        <v>52.1</v>
      </c>
      <c r="P13" s="1093"/>
    </row>
    <row r="14" spans="3:16" s="953" customFormat="1" ht="21.95" customHeight="1" x14ac:dyDescent="0.2">
      <c r="C14" s="1032">
        <v>6</v>
      </c>
      <c r="D14" s="1261" t="s">
        <v>566</v>
      </c>
      <c r="E14" s="1044">
        <v>1</v>
      </c>
      <c r="F14" s="1045">
        <v>1</v>
      </c>
      <c r="G14" s="1046">
        <v>164</v>
      </c>
      <c r="H14" s="1047">
        <v>168</v>
      </c>
      <c r="I14" s="1047">
        <v>168</v>
      </c>
      <c r="J14" s="1049">
        <v>166</v>
      </c>
      <c r="K14" s="1039"/>
      <c r="L14" s="1040">
        <f t="shared" si="0"/>
        <v>502</v>
      </c>
      <c r="M14" s="1041">
        <f t="shared" si="1"/>
        <v>168</v>
      </c>
      <c r="N14" s="1042">
        <f t="shared" si="2"/>
        <v>167.3</v>
      </c>
      <c r="O14" s="1043">
        <f t="shared" si="3"/>
        <v>50.2</v>
      </c>
      <c r="P14" s="1093"/>
    </row>
    <row r="15" spans="3:16" s="953" customFormat="1" ht="21.95" customHeight="1" x14ac:dyDescent="0.2">
      <c r="C15" s="944">
        <v>7</v>
      </c>
      <c r="D15" s="955" t="s">
        <v>25</v>
      </c>
      <c r="E15" s="946">
        <v>5</v>
      </c>
      <c r="F15" s="947">
        <v>2</v>
      </c>
      <c r="G15" s="948">
        <v>149</v>
      </c>
      <c r="H15" s="949">
        <v>147</v>
      </c>
      <c r="I15" s="966">
        <v>180</v>
      </c>
      <c r="J15" s="950">
        <v>166</v>
      </c>
      <c r="K15" s="962"/>
      <c r="L15" s="963">
        <f t="shared" si="0"/>
        <v>495</v>
      </c>
      <c r="M15" s="964">
        <f t="shared" si="1"/>
        <v>180</v>
      </c>
      <c r="N15" s="965">
        <f t="shared" si="2"/>
        <v>165</v>
      </c>
      <c r="O15" s="952">
        <f t="shared" si="3"/>
        <v>49.5</v>
      </c>
      <c r="P15" s="1093"/>
    </row>
    <row r="16" spans="3:16" s="953" customFormat="1" ht="21.95" customHeight="1" x14ac:dyDescent="0.2">
      <c r="C16" s="1032">
        <v>8</v>
      </c>
      <c r="D16" s="1261" t="s">
        <v>68</v>
      </c>
      <c r="E16" s="1044">
        <v>4</v>
      </c>
      <c r="F16" s="1045">
        <v>1</v>
      </c>
      <c r="G16" s="1046">
        <v>136</v>
      </c>
      <c r="H16" s="1047">
        <v>166</v>
      </c>
      <c r="I16" s="1047">
        <v>148</v>
      </c>
      <c r="J16" s="1049">
        <v>171</v>
      </c>
      <c r="K16" s="1039"/>
      <c r="L16" s="1040">
        <f>SUM(G16:J16)-MIN(G16:J16)</f>
        <v>485</v>
      </c>
      <c r="M16" s="1041">
        <f>MAX(G16:J16)</f>
        <v>171</v>
      </c>
      <c r="N16" s="1042">
        <f>ROUND(L16/3,1)</f>
        <v>161.69999999999999</v>
      </c>
      <c r="O16" s="1043">
        <f>L16/10+K16</f>
        <v>48.5</v>
      </c>
      <c r="P16" s="1093"/>
    </row>
    <row r="17" spans="3:16" s="953" customFormat="1" ht="21.95" customHeight="1" x14ac:dyDescent="0.2">
      <c r="C17" s="944">
        <v>9</v>
      </c>
      <c r="D17" s="967" t="s">
        <v>567</v>
      </c>
      <c r="E17" s="946">
        <v>2</v>
      </c>
      <c r="F17" s="947">
        <v>2</v>
      </c>
      <c r="G17" s="948">
        <v>156</v>
      </c>
      <c r="H17" s="949">
        <v>123</v>
      </c>
      <c r="I17" s="949">
        <v>176</v>
      </c>
      <c r="J17" s="950">
        <v>146</v>
      </c>
      <c r="K17" s="962"/>
      <c r="L17" s="963">
        <f t="shared" ref="L17:L24" si="4">SUM(G17:J17)-MIN(G17:J17)</f>
        <v>478</v>
      </c>
      <c r="M17" s="964">
        <f t="shared" ref="M17:M24" si="5">MAX(G17:J17)</f>
        <v>176</v>
      </c>
      <c r="N17" s="965">
        <f t="shared" ref="N17:N24" si="6">ROUND(L17/3,1)</f>
        <v>159.30000000000001</v>
      </c>
      <c r="O17" s="952">
        <f t="shared" ref="O17:O24" si="7">L17/10+K17</f>
        <v>47.8</v>
      </c>
      <c r="P17" s="1093"/>
    </row>
    <row r="18" spans="3:16" s="953" customFormat="1" ht="21.95" customHeight="1" x14ac:dyDescent="0.2">
      <c r="C18" s="1032">
        <v>10</v>
      </c>
      <c r="D18" s="1261" t="s">
        <v>51</v>
      </c>
      <c r="E18" s="1044">
        <v>2</v>
      </c>
      <c r="F18" s="1045">
        <v>1</v>
      </c>
      <c r="G18" s="1046">
        <v>164</v>
      </c>
      <c r="H18" s="1047">
        <v>140</v>
      </c>
      <c r="I18" s="1047">
        <v>158</v>
      </c>
      <c r="J18" s="1049">
        <v>141</v>
      </c>
      <c r="K18" s="1039"/>
      <c r="L18" s="1040">
        <f t="shared" si="4"/>
        <v>463</v>
      </c>
      <c r="M18" s="1041">
        <f t="shared" si="5"/>
        <v>164</v>
      </c>
      <c r="N18" s="1042">
        <f t="shared" si="6"/>
        <v>154.30000000000001</v>
      </c>
      <c r="O18" s="1043">
        <f t="shared" si="7"/>
        <v>46.3</v>
      </c>
      <c r="P18" s="1093"/>
    </row>
    <row r="19" spans="3:16" s="953" customFormat="1" ht="21.95" customHeight="1" x14ac:dyDescent="0.2">
      <c r="C19" s="944">
        <v>11</v>
      </c>
      <c r="D19" s="967" t="s">
        <v>194</v>
      </c>
      <c r="E19" s="946">
        <v>5</v>
      </c>
      <c r="F19" s="947">
        <v>2</v>
      </c>
      <c r="G19" s="948">
        <v>179</v>
      </c>
      <c r="H19" s="949">
        <v>135</v>
      </c>
      <c r="I19" s="949">
        <v>139</v>
      </c>
      <c r="J19" s="950">
        <v>141</v>
      </c>
      <c r="K19" s="962"/>
      <c r="L19" s="963">
        <f t="shared" si="4"/>
        <v>459</v>
      </c>
      <c r="M19" s="964">
        <f t="shared" si="5"/>
        <v>179</v>
      </c>
      <c r="N19" s="965">
        <f t="shared" si="6"/>
        <v>153</v>
      </c>
      <c r="O19" s="952">
        <f t="shared" si="7"/>
        <v>45.9</v>
      </c>
      <c r="P19" s="1093"/>
    </row>
    <row r="20" spans="3:16" s="953" customFormat="1" ht="21.95" customHeight="1" x14ac:dyDescent="0.2">
      <c r="C20" s="1032">
        <v>12</v>
      </c>
      <c r="D20" s="1261" t="s">
        <v>568</v>
      </c>
      <c r="E20" s="1033">
        <v>2</v>
      </c>
      <c r="F20" s="1034">
        <v>2</v>
      </c>
      <c r="G20" s="1035">
        <v>137</v>
      </c>
      <c r="H20" s="1036">
        <v>150</v>
      </c>
      <c r="I20" s="1037">
        <v>163</v>
      </c>
      <c r="J20" s="1038">
        <v>145</v>
      </c>
      <c r="K20" s="1039"/>
      <c r="L20" s="1040">
        <f t="shared" si="4"/>
        <v>458</v>
      </c>
      <c r="M20" s="1041">
        <f t="shared" si="5"/>
        <v>163</v>
      </c>
      <c r="N20" s="1042">
        <f t="shared" si="6"/>
        <v>152.69999999999999</v>
      </c>
      <c r="O20" s="1043">
        <f t="shared" si="7"/>
        <v>45.8</v>
      </c>
      <c r="P20" s="1093"/>
    </row>
    <row r="21" spans="3:16" s="953" customFormat="1" ht="21.95" customHeight="1" x14ac:dyDescent="0.2">
      <c r="C21" s="944">
        <v>13</v>
      </c>
      <c r="D21" s="955" t="s">
        <v>134</v>
      </c>
      <c r="E21" s="946">
        <v>1</v>
      </c>
      <c r="F21" s="947">
        <v>1</v>
      </c>
      <c r="G21" s="948">
        <v>126</v>
      </c>
      <c r="H21" s="949">
        <v>166</v>
      </c>
      <c r="I21" s="949">
        <v>149</v>
      </c>
      <c r="J21" s="950">
        <v>137</v>
      </c>
      <c r="K21" s="962"/>
      <c r="L21" s="963">
        <f>SUM(G21:J21)-MIN(G21:J21)</f>
        <v>452</v>
      </c>
      <c r="M21" s="964">
        <f>MAX(G21:J21)</f>
        <v>166</v>
      </c>
      <c r="N21" s="965">
        <f>ROUND(L21/3,1)</f>
        <v>150.69999999999999</v>
      </c>
      <c r="O21" s="952">
        <f>L21/10+K21</f>
        <v>45.2</v>
      </c>
      <c r="P21" s="1093"/>
    </row>
    <row r="22" spans="3:16" s="953" customFormat="1" ht="21.95" customHeight="1" x14ac:dyDescent="0.2">
      <c r="C22" s="1032">
        <v>14</v>
      </c>
      <c r="D22" s="1260" t="s">
        <v>569</v>
      </c>
      <c r="E22" s="1044">
        <v>4</v>
      </c>
      <c r="F22" s="1045">
        <v>1</v>
      </c>
      <c r="G22" s="1046">
        <v>139</v>
      </c>
      <c r="H22" s="1047">
        <v>142</v>
      </c>
      <c r="I22" s="1047">
        <v>167</v>
      </c>
      <c r="J22" s="1049">
        <v>134</v>
      </c>
      <c r="K22" s="1039"/>
      <c r="L22" s="1040">
        <f>SUM(G22:J22)-MIN(G22:J22)</f>
        <v>448</v>
      </c>
      <c r="M22" s="1041">
        <f>MAX(G22:J22)</f>
        <v>167</v>
      </c>
      <c r="N22" s="1042">
        <f>ROUND(L22/3,1)</f>
        <v>149.30000000000001</v>
      </c>
      <c r="O22" s="1043">
        <f>L22/10+K22</f>
        <v>44.8</v>
      </c>
      <c r="P22" s="1093"/>
    </row>
    <row r="23" spans="3:16" s="953" customFormat="1" ht="21.95" customHeight="1" x14ac:dyDescent="0.2">
      <c r="C23" s="944">
        <v>15</v>
      </c>
      <c r="D23" s="955" t="s">
        <v>570</v>
      </c>
      <c r="E23" s="956">
        <v>2</v>
      </c>
      <c r="F23" s="957">
        <v>1</v>
      </c>
      <c r="G23" s="958">
        <v>139</v>
      </c>
      <c r="H23" s="959">
        <v>158</v>
      </c>
      <c r="I23" s="960">
        <v>146</v>
      </c>
      <c r="J23" s="961">
        <v>137</v>
      </c>
      <c r="K23" s="962"/>
      <c r="L23" s="963">
        <f>SUM(G23:J23)-MIN(G23:J23)</f>
        <v>443</v>
      </c>
      <c r="M23" s="964">
        <f>MAX(G23:J23)</f>
        <v>158</v>
      </c>
      <c r="N23" s="965">
        <f>ROUND(L23/3,1)</f>
        <v>147.69999999999999</v>
      </c>
      <c r="O23" s="952">
        <f>L23/10+K23</f>
        <v>44.3</v>
      </c>
      <c r="P23" s="1093"/>
    </row>
    <row r="24" spans="3:16" s="953" customFormat="1" ht="21.95" customHeight="1" x14ac:dyDescent="0.2">
      <c r="C24" s="1032">
        <v>16</v>
      </c>
      <c r="D24" s="1261" t="s">
        <v>571</v>
      </c>
      <c r="E24" s="1044">
        <v>1</v>
      </c>
      <c r="F24" s="1045">
        <v>1</v>
      </c>
      <c r="G24" s="1046">
        <v>130</v>
      </c>
      <c r="H24" s="1047">
        <v>145</v>
      </c>
      <c r="I24" s="1047">
        <v>142</v>
      </c>
      <c r="J24" s="1049">
        <v>155</v>
      </c>
      <c r="K24" s="1039"/>
      <c r="L24" s="1040">
        <f t="shared" si="4"/>
        <v>442</v>
      </c>
      <c r="M24" s="1041">
        <f t="shared" si="5"/>
        <v>155</v>
      </c>
      <c r="N24" s="1042">
        <f t="shared" si="6"/>
        <v>147.30000000000001</v>
      </c>
      <c r="O24" s="1043">
        <f t="shared" si="7"/>
        <v>44.2</v>
      </c>
      <c r="P24" s="1093"/>
    </row>
    <row r="25" spans="3:16" s="953" customFormat="1" ht="21.95" customHeight="1" x14ac:dyDescent="0.2">
      <c r="C25" s="944">
        <v>17</v>
      </c>
      <c r="D25" s="955" t="s">
        <v>572</v>
      </c>
      <c r="E25" s="946">
        <v>4</v>
      </c>
      <c r="F25" s="947">
        <v>2</v>
      </c>
      <c r="G25" s="948">
        <v>121</v>
      </c>
      <c r="H25" s="949">
        <v>156</v>
      </c>
      <c r="I25" s="949">
        <v>130</v>
      </c>
      <c r="J25" s="950">
        <v>150</v>
      </c>
      <c r="K25" s="962"/>
      <c r="L25" s="963">
        <f>SUM(G25:J25)-MIN(G25:J25)</f>
        <v>436</v>
      </c>
      <c r="M25" s="964">
        <f>MAX(G25:J25)</f>
        <v>156</v>
      </c>
      <c r="N25" s="965">
        <f>ROUND(L25/3,1)</f>
        <v>145.30000000000001</v>
      </c>
      <c r="O25" s="952">
        <f>L25/10+K25</f>
        <v>43.6</v>
      </c>
      <c r="P25" s="1093"/>
    </row>
    <row r="26" spans="3:16" s="953" customFormat="1" ht="21.95" customHeight="1" x14ac:dyDescent="0.2">
      <c r="C26" s="1032">
        <v>18</v>
      </c>
      <c r="D26" s="1261" t="s">
        <v>564</v>
      </c>
      <c r="E26" s="1044">
        <v>2</v>
      </c>
      <c r="F26" s="1045">
        <v>1</v>
      </c>
      <c r="G26" s="1046">
        <v>110</v>
      </c>
      <c r="H26" s="1047">
        <v>159</v>
      </c>
      <c r="I26" s="1047">
        <v>118</v>
      </c>
      <c r="J26" s="1049">
        <v>145</v>
      </c>
      <c r="K26" s="1039"/>
      <c r="L26" s="1040">
        <f t="shared" ref="L26:L28" si="8">SUM(G26:J26)-MIN(G26:J26)</f>
        <v>422</v>
      </c>
      <c r="M26" s="1041">
        <f t="shared" ref="M26:M28" si="9">MAX(G26:J26)</f>
        <v>159</v>
      </c>
      <c r="N26" s="1042">
        <f t="shared" ref="N26:N28" si="10">ROUND(L26/3,1)</f>
        <v>140.69999999999999</v>
      </c>
      <c r="O26" s="1043">
        <f t="shared" ref="O26:O28" si="11">L26/10+K26</f>
        <v>42.2</v>
      </c>
      <c r="P26" s="1093"/>
    </row>
    <row r="27" spans="3:16" s="953" customFormat="1" ht="21.95" customHeight="1" x14ac:dyDescent="0.2">
      <c r="C27" s="944">
        <v>19</v>
      </c>
      <c r="D27" s="955" t="s">
        <v>573</v>
      </c>
      <c r="E27" s="946">
        <v>3</v>
      </c>
      <c r="F27" s="947">
        <v>1</v>
      </c>
      <c r="G27" s="948">
        <v>128</v>
      </c>
      <c r="H27" s="949">
        <v>136</v>
      </c>
      <c r="I27" s="966">
        <v>144</v>
      </c>
      <c r="J27" s="950">
        <v>137</v>
      </c>
      <c r="K27" s="962"/>
      <c r="L27" s="963">
        <f t="shared" si="8"/>
        <v>417</v>
      </c>
      <c r="M27" s="964">
        <f t="shared" si="9"/>
        <v>144</v>
      </c>
      <c r="N27" s="965">
        <f t="shared" si="10"/>
        <v>139</v>
      </c>
      <c r="O27" s="952">
        <f t="shared" si="11"/>
        <v>41.7</v>
      </c>
      <c r="P27" s="1093"/>
    </row>
    <row r="28" spans="3:16" s="953" customFormat="1" ht="21.95" customHeight="1" x14ac:dyDescent="0.2">
      <c r="C28" s="1032">
        <v>20</v>
      </c>
      <c r="D28" s="1261" t="s">
        <v>574</v>
      </c>
      <c r="E28" s="1044">
        <v>6</v>
      </c>
      <c r="F28" s="1045">
        <v>2</v>
      </c>
      <c r="G28" s="1046">
        <v>146</v>
      </c>
      <c r="H28" s="1047">
        <v>112</v>
      </c>
      <c r="I28" s="1047">
        <v>114</v>
      </c>
      <c r="J28" s="1049">
        <v>151</v>
      </c>
      <c r="K28" s="1039"/>
      <c r="L28" s="1040">
        <f t="shared" si="8"/>
        <v>411</v>
      </c>
      <c r="M28" s="1041">
        <f t="shared" si="9"/>
        <v>151</v>
      </c>
      <c r="N28" s="1042">
        <f t="shared" si="10"/>
        <v>137</v>
      </c>
      <c r="O28" s="1043">
        <f t="shared" si="11"/>
        <v>41.1</v>
      </c>
      <c r="P28" s="1093"/>
    </row>
    <row r="29" spans="3:16" s="953" customFormat="1" ht="21.95" customHeight="1" x14ac:dyDescent="0.2">
      <c r="C29" s="944">
        <v>21</v>
      </c>
      <c r="D29" s="955" t="s">
        <v>11</v>
      </c>
      <c r="E29" s="946">
        <v>4</v>
      </c>
      <c r="F29" s="947">
        <v>1</v>
      </c>
      <c r="G29" s="948">
        <v>132</v>
      </c>
      <c r="H29" s="949">
        <v>125</v>
      </c>
      <c r="I29" s="966">
        <v>138</v>
      </c>
      <c r="J29" s="950">
        <v>116</v>
      </c>
      <c r="K29" s="962"/>
      <c r="L29" s="963">
        <f t="shared" ref="L29:L30" si="12">SUM(G29:J29)-MIN(G29:J29)</f>
        <v>395</v>
      </c>
      <c r="M29" s="964">
        <f t="shared" ref="M29:M30" si="13">MAX(G29:J29)</f>
        <v>138</v>
      </c>
      <c r="N29" s="965">
        <f t="shared" ref="N29:N30" si="14">ROUND(L29/3,1)</f>
        <v>131.69999999999999</v>
      </c>
      <c r="O29" s="952">
        <f t="shared" ref="O29:O30" si="15">L29/10+K29</f>
        <v>39.5</v>
      </c>
      <c r="P29" s="1093"/>
    </row>
    <row r="30" spans="3:16" s="953" customFormat="1" ht="21.95" customHeight="1" x14ac:dyDescent="0.2">
      <c r="C30" s="1032">
        <v>22</v>
      </c>
      <c r="D30" s="1261" t="s">
        <v>575</v>
      </c>
      <c r="E30" s="1044">
        <v>3</v>
      </c>
      <c r="F30" s="1045">
        <v>1</v>
      </c>
      <c r="G30" s="1046">
        <v>110</v>
      </c>
      <c r="H30" s="1047">
        <v>118</v>
      </c>
      <c r="I30" s="1047">
        <v>124</v>
      </c>
      <c r="J30" s="1049">
        <v>132</v>
      </c>
      <c r="K30" s="1039"/>
      <c r="L30" s="1040">
        <f t="shared" si="12"/>
        <v>374</v>
      </c>
      <c r="M30" s="1041">
        <f t="shared" si="13"/>
        <v>132</v>
      </c>
      <c r="N30" s="1042">
        <f t="shared" si="14"/>
        <v>124.7</v>
      </c>
      <c r="O30" s="1043">
        <f t="shared" si="15"/>
        <v>37.4</v>
      </c>
      <c r="P30" s="1093"/>
    </row>
    <row r="31" spans="3:16" s="953" customFormat="1" ht="21.95" customHeight="1" x14ac:dyDescent="0.2">
      <c r="C31" s="944">
        <v>23</v>
      </c>
      <c r="D31" s="955" t="s">
        <v>576</v>
      </c>
      <c r="E31" s="946">
        <v>3</v>
      </c>
      <c r="F31" s="947">
        <v>2</v>
      </c>
      <c r="G31" s="948">
        <v>125</v>
      </c>
      <c r="H31" s="949">
        <v>104</v>
      </c>
      <c r="I31" s="966">
        <v>86</v>
      </c>
      <c r="J31" s="950">
        <v>127</v>
      </c>
      <c r="K31" s="962"/>
      <c r="L31" s="963">
        <f t="shared" si="0"/>
        <v>356</v>
      </c>
      <c r="M31" s="964">
        <f t="shared" si="1"/>
        <v>127</v>
      </c>
      <c r="N31" s="965">
        <f t="shared" si="2"/>
        <v>118.7</v>
      </c>
      <c r="O31" s="952">
        <f t="shared" si="3"/>
        <v>35.6</v>
      </c>
      <c r="P31" s="1093"/>
    </row>
    <row r="32" spans="3:16" s="953" customFormat="1" ht="21.95" customHeight="1" thickBot="1" x14ac:dyDescent="0.25">
      <c r="C32" s="1271">
        <v>24</v>
      </c>
      <c r="D32" s="1262" t="s">
        <v>577</v>
      </c>
      <c r="E32" s="1050">
        <v>6</v>
      </c>
      <c r="F32" s="1051">
        <v>1</v>
      </c>
      <c r="G32" s="1052">
        <v>142</v>
      </c>
      <c r="H32" s="1053">
        <v>84</v>
      </c>
      <c r="I32" s="1053">
        <v>91</v>
      </c>
      <c r="J32" s="1054">
        <v>104</v>
      </c>
      <c r="K32" s="1055"/>
      <c r="L32" s="1056">
        <f t="shared" si="0"/>
        <v>337</v>
      </c>
      <c r="M32" s="1055">
        <f t="shared" si="1"/>
        <v>142</v>
      </c>
      <c r="N32" s="1057">
        <f t="shared" si="2"/>
        <v>112.3</v>
      </c>
      <c r="O32" s="1058">
        <f t="shared" si="3"/>
        <v>33.700000000000003</v>
      </c>
      <c r="P32" s="1093"/>
    </row>
    <row r="33" spans="3:16" ht="12" customHeight="1" x14ac:dyDescent="0.25">
      <c r="C33" s="978"/>
      <c r="D33" s="978"/>
      <c r="E33" s="978"/>
      <c r="F33" s="978"/>
      <c r="G33" s="978"/>
      <c r="H33" s="978"/>
      <c r="I33" s="978"/>
      <c r="J33" s="978"/>
      <c r="K33" s="978"/>
      <c r="L33" s="978"/>
      <c r="M33" s="978"/>
      <c r="N33" s="978"/>
      <c r="O33" s="978"/>
      <c r="P33" s="978"/>
    </row>
    <row r="34" spans="3:16" s="953" customFormat="1" ht="18.75" customHeight="1" x14ac:dyDescent="0.2">
      <c r="C34" s="979"/>
      <c r="D34" s="980" t="s">
        <v>34</v>
      </c>
      <c r="E34" s="981" t="s">
        <v>37</v>
      </c>
      <c r="F34" s="1670" t="s">
        <v>578</v>
      </c>
      <c r="G34" s="1670"/>
      <c r="H34" s="1671" t="s">
        <v>60</v>
      </c>
      <c r="I34" s="1671"/>
      <c r="J34" s="1671"/>
      <c r="K34" s="1671"/>
      <c r="L34" s="1671"/>
      <c r="M34" s="982"/>
      <c r="N34" s="979"/>
      <c r="O34" s="979"/>
      <c r="P34" s="979"/>
    </row>
    <row r="35" spans="3:16" s="953" customFormat="1" ht="18.75" customHeight="1" x14ac:dyDescent="0.2">
      <c r="C35" s="983"/>
      <c r="D35" s="984" t="s">
        <v>34</v>
      </c>
      <c r="E35" s="985" t="s">
        <v>37</v>
      </c>
      <c r="F35" s="1670" t="s">
        <v>579</v>
      </c>
      <c r="G35" s="1670"/>
      <c r="H35" s="1672" t="s">
        <v>470</v>
      </c>
      <c r="I35" s="1672"/>
      <c r="J35" s="1672"/>
      <c r="K35" s="1672"/>
      <c r="L35" s="1672"/>
      <c r="M35" s="986"/>
      <c r="N35" s="983"/>
      <c r="O35" s="983"/>
      <c r="P35" s="983"/>
    </row>
    <row r="36" spans="3:16" s="953" customFormat="1" ht="18.75" customHeight="1" x14ac:dyDescent="0.2">
      <c r="C36" s="983"/>
      <c r="D36" s="987"/>
      <c r="E36" s="986"/>
      <c r="F36" s="988"/>
      <c r="G36" s="988"/>
      <c r="H36" s="989"/>
      <c r="I36" s="989"/>
      <c r="J36" s="989"/>
      <c r="K36" s="989"/>
      <c r="L36" s="989"/>
      <c r="M36" s="986"/>
      <c r="N36" s="983"/>
      <c r="O36" s="983"/>
      <c r="P36" s="983"/>
    </row>
    <row r="37" spans="3:16" ht="18" x14ac:dyDescent="0.25">
      <c r="C37" s="978"/>
      <c r="D37" s="978"/>
      <c r="E37" s="978"/>
      <c r="F37" s="978"/>
      <c r="G37" s="978"/>
      <c r="H37" s="978"/>
      <c r="I37" s="978"/>
      <c r="J37" s="978"/>
      <c r="K37" s="978"/>
      <c r="L37" s="978"/>
      <c r="M37" s="978"/>
      <c r="N37" s="978"/>
      <c r="O37" s="978"/>
      <c r="P37" s="978"/>
    </row>
    <row r="38" spans="3:16" ht="18.75" customHeight="1" thickBot="1" x14ac:dyDescent="0.3">
      <c r="C38" s="1673" t="s">
        <v>479</v>
      </c>
      <c r="D38" s="1673"/>
      <c r="E38" s="978"/>
      <c r="F38" s="978"/>
      <c r="G38" s="978"/>
      <c r="H38" s="978"/>
      <c r="I38" s="978"/>
      <c r="J38" s="978"/>
      <c r="K38" s="978"/>
      <c r="L38" s="978"/>
      <c r="M38" s="978"/>
      <c r="N38" s="978"/>
      <c r="O38" s="978"/>
      <c r="P38" s="978"/>
    </row>
    <row r="39" spans="3:16" ht="19.5" customHeight="1" x14ac:dyDescent="0.2">
      <c r="C39" s="1677" t="s">
        <v>5</v>
      </c>
      <c r="D39" s="1679" t="s">
        <v>472</v>
      </c>
      <c r="E39" s="1681" t="s">
        <v>492</v>
      </c>
      <c r="F39" s="1683" t="s">
        <v>491</v>
      </c>
      <c r="G39" s="1685" t="s">
        <v>7</v>
      </c>
      <c r="H39" s="1686"/>
      <c r="I39" s="1686"/>
      <c r="J39" s="1687"/>
      <c r="K39" s="1681" t="s">
        <v>481</v>
      </c>
      <c r="L39" s="1688" t="s">
        <v>484</v>
      </c>
      <c r="M39" s="1688" t="s">
        <v>482</v>
      </c>
      <c r="N39" s="1690" t="s">
        <v>483</v>
      </c>
      <c r="O39" s="1692" t="s">
        <v>485</v>
      </c>
      <c r="P39" s="941"/>
    </row>
    <row r="40" spans="3:16" ht="80.099999999999994" customHeight="1" thickBot="1" x14ac:dyDescent="0.25">
      <c r="C40" s="1678"/>
      <c r="D40" s="1680"/>
      <c r="E40" s="1682"/>
      <c r="F40" s="1684"/>
      <c r="G40" s="1029" t="s">
        <v>1</v>
      </c>
      <c r="H40" s="1030" t="s">
        <v>2</v>
      </c>
      <c r="I40" s="1030" t="s">
        <v>3</v>
      </c>
      <c r="J40" s="1031" t="s">
        <v>6</v>
      </c>
      <c r="K40" s="1682"/>
      <c r="L40" s="1689"/>
      <c r="M40" s="1689"/>
      <c r="N40" s="1691"/>
      <c r="O40" s="1693"/>
      <c r="P40" s="943"/>
    </row>
    <row r="41" spans="3:16" s="953" customFormat="1" ht="21.95" customHeight="1" x14ac:dyDescent="0.2">
      <c r="C41" s="990">
        <v>1</v>
      </c>
      <c r="D41" s="991" t="s">
        <v>580</v>
      </c>
      <c r="E41" s="992">
        <v>5</v>
      </c>
      <c r="F41" s="993">
        <v>1</v>
      </c>
      <c r="G41" s="994">
        <v>168</v>
      </c>
      <c r="H41" s="1258">
        <v>221</v>
      </c>
      <c r="I41" s="995">
        <v>167</v>
      </c>
      <c r="J41" s="996">
        <v>117</v>
      </c>
      <c r="K41" s="997">
        <v>2</v>
      </c>
      <c r="L41" s="1267">
        <f>SUM(G41:J41)-MIN(G41:J41)</f>
        <v>556</v>
      </c>
      <c r="M41" s="1268">
        <f t="shared" ref="M41:M61" si="16">MAX(G41:J41)</f>
        <v>221</v>
      </c>
      <c r="N41" s="1000">
        <f t="shared" ref="N41:N61" si="17">(SUM(G41:J41)-MIN(G41:J41))/3</f>
        <v>185.33333333333334</v>
      </c>
      <c r="O41" s="1001">
        <f t="shared" ref="O41:O61" si="18">L41/10+K41</f>
        <v>57.6</v>
      </c>
      <c r="P41" s="1098"/>
    </row>
    <row r="42" spans="3:16" s="953" customFormat="1" ht="21.95" customHeight="1" x14ac:dyDescent="0.2">
      <c r="C42" s="1059">
        <v>2</v>
      </c>
      <c r="D42" s="1060" t="s">
        <v>10</v>
      </c>
      <c r="E42" s="1061">
        <v>3</v>
      </c>
      <c r="F42" s="1062">
        <v>1</v>
      </c>
      <c r="G42" s="1259">
        <v>204</v>
      </c>
      <c r="H42" s="1064">
        <v>144</v>
      </c>
      <c r="I42" s="1064">
        <v>154</v>
      </c>
      <c r="J42" s="1065">
        <v>167</v>
      </c>
      <c r="K42" s="1066"/>
      <c r="L42" s="1067">
        <f t="shared" ref="L42" si="19">SUM(G42:J42)-MIN(G42:J42)</f>
        <v>525</v>
      </c>
      <c r="M42" s="1068">
        <f t="shared" ref="M42" si="20">MAX(G42:J42)</f>
        <v>204</v>
      </c>
      <c r="N42" s="1069">
        <f t="shared" ref="N42" si="21">(SUM(G42:J42)-MIN(G42:J42))/3</f>
        <v>175</v>
      </c>
      <c r="O42" s="1070">
        <f t="shared" ref="O42" si="22">L42/10+K42</f>
        <v>52.5</v>
      </c>
      <c r="P42" s="1098"/>
    </row>
    <row r="43" spans="3:16" s="953" customFormat="1" ht="21.95" customHeight="1" x14ac:dyDescent="0.2">
      <c r="C43" s="990">
        <v>3</v>
      </c>
      <c r="D43" s="1002" t="s">
        <v>46</v>
      </c>
      <c r="E43" s="992">
        <v>4</v>
      </c>
      <c r="F43" s="993">
        <v>2</v>
      </c>
      <c r="G43" s="1003">
        <v>108</v>
      </c>
      <c r="H43" s="1004">
        <v>158</v>
      </c>
      <c r="I43" s="1004">
        <v>181</v>
      </c>
      <c r="J43" s="1005">
        <v>184</v>
      </c>
      <c r="K43" s="997"/>
      <c r="L43" s="998">
        <f>SUM(G43:J43)-MIN(G43:J43)</f>
        <v>523</v>
      </c>
      <c r="M43" s="999">
        <f>MAX(G43:J43)</f>
        <v>184</v>
      </c>
      <c r="N43" s="1000">
        <f>(SUM(G43:J43)-MIN(G43:J43))/3</f>
        <v>174.33333333333334</v>
      </c>
      <c r="O43" s="1001">
        <f>L43/10+K43</f>
        <v>52.3</v>
      </c>
      <c r="P43" s="1098"/>
    </row>
    <row r="44" spans="3:16" s="953" customFormat="1" ht="21.95" customHeight="1" x14ac:dyDescent="0.2">
      <c r="C44" s="1059">
        <v>4</v>
      </c>
      <c r="D44" s="1060" t="s">
        <v>50</v>
      </c>
      <c r="E44" s="1061">
        <v>4</v>
      </c>
      <c r="F44" s="1062">
        <v>2</v>
      </c>
      <c r="G44" s="1063">
        <v>160</v>
      </c>
      <c r="H44" s="1064">
        <v>155</v>
      </c>
      <c r="I44" s="1064">
        <v>190</v>
      </c>
      <c r="J44" s="1065">
        <v>169</v>
      </c>
      <c r="K44" s="1066"/>
      <c r="L44" s="1067">
        <f>SUM(G44:J44)-MIN(G44:J44)</f>
        <v>519</v>
      </c>
      <c r="M44" s="1068">
        <f>MAX(G44:J44)</f>
        <v>190</v>
      </c>
      <c r="N44" s="1069">
        <f>(SUM(G44:J44)-MIN(G44:J44))/3</f>
        <v>173</v>
      </c>
      <c r="O44" s="1070">
        <f>L44/10+K44</f>
        <v>51.9</v>
      </c>
      <c r="P44" s="1098"/>
    </row>
    <row r="45" spans="3:16" s="953" customFormat="1" ht="21.95" customHeight="1" x14ac:dyDescent="0.2">
      <c r="C45" s="990">
        <v>5</v>
      </c>
      <c r="D45" s="1002" t="s">
        <v>44</v>
      </c>
      <c r="E45" s="992">
        <v>2</v>
      </c>
      <c r="F45" s="993">
        <v>1</v>
      </c>
      <c r="G45" s="1003">
        <v>167</v>
      </c>
      <c r="H45" s="1004">
        <v>148</v>
      </c>
      <c r="I45" s="1004">
        <v>175</v>
      </c>
      <c r="J45" s="1005">
        <v>177</v>
      </c>
      <c r="K45" s="997"/>
      <c r="L45" s="998">
        <f>SUM(G45:J45)-MIN(G45:J45)</f>
        <v>519</v>
      </c>
      <c r="M45" s="999">
        <f>MAX(G45:J45)</f>
        <v>177</v>
      </c>
      <c r="N45" s="1000">
        <f>(SUM(G45:J45)-MIN(G45:J45))/3</f>
        <v>173</v>
      </c>
      <c r="O45" s="1001">
        <f>L45/10+K45</f>
        <v>51.9</v>
      </c>
      <c r="P45" s="1098"/>
    </row>
    <row r="46" spans="3:16" s="953" customFormat="1" ht="21.95" customHeight="1" x14ac:dyDescent="0.2">
      <c r="C46" s="1059">
        <v>6</v>
      </c>
      <c r="D46" s="1060" t="s">
        <v>581</v>
      </c>
      <c r="E46" s="1061">
        <v>3</v>
      </c>
      <c r="F46" s="1062">
        <v>2</v>
      </c>
      <c r="G46" s="1063">
        <v>133</v>
      </c>
      <c r="H46" s="1064">
        <v>168</v>
      </c>
      <c r="I46" s="1064">
        <v>182</v>
      </c>
      <c r="J46" s="1065">
        <v>141</v>
      </c>
      <c r="K46" s="1066"/>
      <c r="L46" s="1067">
        <f>SUM(G46:J46)-MIN(G46:J46)</f>
        <v>491</v>
      </c>
      <c r="M46" s="1068">
        <f>MAX(G46:J46)</f>
        <v>182</v>
      </c>
      <c r="N46" s="1069">
        <f>(SUM(G46:J46)-MIN(G46:J46))/3</f>
        <v>163.66666666666666</v>
      </c>
      <c r="O46" s="1070">
        <f>L46/10+K46</f>
        <v>49.1</v>
      </c>
      <c r="P46" s="1098"/>
    </row>
    <row r="47" spans="3:16" s="953" customFormat="1" ht="21.95" customHeight="1" x14ac:dyDescent="0.2">
      <c r="C47" s="990">
        <v>7</v>
      </c>
      <c r="D47" s="1002" t="s">
        <v>8</v>
      </c>
      <c r="E47" s="992">
        <v>5</v>
      </c>
      <c r="F47" s="993">
        <v>2</v>
      </c>
      <c r="G47" s="1003">
        <v>134</v>
      </c>
      <c r="H47" s="1004">
        <v>183</v>
      </c>
      <c r="I47" s="1004">
        <v>148</v>
      </c>
      <c r="J47" s="1005">
        <v>120</v>
      </c>
      <c r="K47" s="997"/>
      <c r="L47" s="998">
        <f t="shared" ref="L47" si="23">SUM(G47:J47)-MIN(G47:J47)</f>
        <v>465</v>
      </c>
      <c r="M47" s="999">
        <f t="shared" ref="M47" si="24">MAX(G47:J47)</f>
        <v>183</v>
      </c>
      <c r="N47" s="1000">
        <f t="shared" ref="N47" si="25">(SUM(G47:J47)-MIN(G47:J47))/3</f>
        <v>155</v>
      </c>
      <c r="O47" s="1001">
        <f t="shared" ref="O47" si="26">L47/10+K47</f>
        <v>46.5</v>
      </c>
      <c r="P47" s="1098"/>
    </row>
    <row r="48" spans="3:16" s="953" customFormat="1" ht="21.95" customHeight="1" x14ac:dyDescent="0.2">
      <c r="C48" s="1059">
        <v>8</v>
      </c>
      <c r="D48" s="1060" t="s">
        <v>592</v>
      </c>
      <c r="E48" s="1061">
        <v>5</v>
      </c>
      <c r="F48" s="1062">
        <v>2</v>
      </c>
      <c r="G48" s="1063">
        <v>159</v>
      </c>
      <c r="H48" s="1064">
        <v>143</v>
      </c>
      <c r="I48" s="1064">
        <v>160</v>
      </c>
      <c r="J48" s="1065">
        <v>124</v>
      </c>
      <c r="K48" s="1066"/>
      <c r="L48" s="1067">
        <f>SUM(G48:J48)-MIN(G48:J48)</f>
        <v>462</v>
      </c>
      <c r="M48" s="1068">
        <f>MAX(G48:J48)</f>
        <v>160</v>
      </c>
      <c r="N48" s="1069">
        <f>(SUM(G48:J48)-MIN(G48:J48))/3</f>
        <v>154</v>
      </c>
      <c r="O48" s="1070">
        <f>L48/10+K48</f>
        <v>46.2</v>
      </c>
      <c r="P48" s="1098"/>
    </row>
    <row r="49" spans="3:16" s="953" customFormat="1" ht="21.95" customHeight="1" x14ac:dyDescent="0.2">
      <c r="C49" s="990">
        <v>9</v>
      </c>
      <c r="D49" s="1002" t="s">
        <v>14</v>
      </c>
      <c r="E49" s="992">
        <v>1</v>
      </c>
      <c r="F49" s="993">
        <v>1</v>
      </c>
      <c r="G49" s="1003">
        <v>112</v>
      </c>
      <c r="H49" s="1004">
        <v>157</v>
      </c>
      <c r="I49" s="1004">
        <v>166</v>
      </c>
      <c r="J49" s="1005">
        <v>135</v>
      </c>
      <c r="K49" s="997"/>
      <c r="L49" s="998">
        <f t="shared" ref="L49" si="27">SUM(G49:J49)-MIN(G49:J49)</f>
        <v>458</v>
      </c>
      <c r="M49" s="999">
        <f t="shared" ref="M49" si="28">MAX(G49:J49)</f>
        <v>166</v>
      </c>
      <c r="N49" s="1000">
        <f t="shared" ref="N49" si="29">(SUM(G49:J49)-MIN(G49:J49))/3</f>
        <v>152.66666666666666</v>
      </c>
      <c r="O49" s="1001">
        <f t="shared" ref="O49" si="30">L49/10+K49</f>
        <v>45.8</v>
      </c>
      <c r="P49" s="1098"/>
    </row>
    <row r="50" spans="3:16" s="953" customFormat="1" ht="21.95" customHeight="1" x14ac:dyDescent="0.2">
      <c r="C50" s="1059">
        <v>10</v>
      </c>
      <c r="D50" s="1060" t="s">
        <v>136</v>
      </c>
      <c r="E50" s="1061">
        <v>2</v>
      </c>
      <c r="F50" s="1062">
        <v>2</v>
      </c>
      <c r="G50" s="1063">
        <v>157</v>
      </c>
      <c r="H50" s="1064">
        <v>139</v>
      </c>
      <c r="I50" s="1064">
        <v>142</v>
      </c>
      <c r="J50" s="1065">
        <v>144</v>
      </c>
      <c r="K50" s="1066"/>
      <c r="L50" s="1067">
        <f>SUM(G50:J50)-MIN(G50:J50)</f>
        <v>443</v>
      </c>
      <c r="M50" s="1068">
        <f>MAX(G50:J50)</f>
        <v>157</v>
      </c>
      <c r="N50" s="1069">
        <f>(SUM(G50:J50)-MIN(G50:J50))/3</f>
        <v>147.66666666666666</v>
      </c>
      <c r="O50" s="1070">
        <f>L50/10+K50</f>
        <v>44.3</v>
      </c>
      <c r="P50" s="1098"/>
    </row>
    <row r="51" spans="3:16" s="953" customFormat="1" ht="21.95" customHeight="1" x14ac:dyDescent="0.2">
      <c r="C51" s="990">
        <v>11</v>
      </c>
      <c r="D51" s="1002" t="s">
        <v>582</v>
      </c>
      <c r="E51" s="992">
        <v>6</v>
      </c>
      <c r="F51" s="993">
        <v>2</v>
      </c>
      <c r="G51" s="1003">
        <v>134</v>
      </c>
      <c r="H51" s="1004">
        <v>161</v>
      </c>
      <c r="I51" s="1004">
        <v>145</v>
      </c>
      <c r="J51" s="1005">
        <v>116</v>
      </c>
      <c r="K51" s="997"/>
      <c r="L51" s="998">
        <f t="shared" ref="L51:L61" si="31">SUM(G51:J51)-MIN(G51:J51)</f>
        <v>440</v>
      </c>
      <c r="M51" s="999">
        <f t="shared" si="16"/>
        <v>161</v>
      </c>
      <c r="N51" s="1000">
        <f t="shared" si="17"/>
        <v>146.66666666666666</v>
      </c>
      <c r="O51" s="1001">
        <f t="shared" si="18"/>
        <v>44</v>
      </c>
      <c r="P51" s="1098"/>
    </row>
    <row r="52" spans="3:16" s="953" customFormat="1" ht="21.95" customHeight="1" x14ac:dyDescent="0.2">
      <c r="C52" s="1059">
        <v>12</v>
      </c>
      <c r="D52" s="1060" t="s">
        <v>583</v>
      </c>
      <c r="E52" s="1061">
        <v>2</v>
      </c>
      <c r="F52" s="1062">
        <v>2</v>
      </c>
      <c r="G52" s="1063">
        <v>140</v>
      </c>
      <c r="H52" s="1064">
        <v>145</v>
      </c>
      <c r="I52" s="1064">
        <v>150</v>
      </c>
      <c r="J52" s="1065">
        <v>123</v>
      </c>
      <c r="K52" s="1066"/>
      <c r="L52" s="1067">
        <f>SUM(G52:J52)-MIN(G52:J52)</f>
        <v>435</v>
      </c>
      <c r="M52" s="1068">
        <f>MAX(G52:J52)</f>
        <v>150</v>
      </c>
      <c r="N52" s="1069">
        <f>(SUM(G52:J52)-MIN(G52:J52))/3</f>
        <v>145</v>
      </c>
      <c r="O52" s="1070">
        <f>L52/10+K52</f>
        <v>43.5</v>
      </c>
      <c r="P52" s="1098"/>
    </row>
    <row r="53" spans="3:16" s="953" customFormat="1" ht="21.95" customHeight="1" x14ac:dyDescent="0.2">
      <c r="C53" s="990">
        <v>13</v>
      </c>
      <c r="D53" s="1002" t="s">
        <v>69</v>
      </c>
      <c r="E53" s="992">
        <v>3</v>
      </c>
      <c r="F53" s="993">
        <v>1</v>
      </c>
      <c r="G53" s="1003">
        <v>120</v>
      </c>
      <c r="H53" s="1004">
        <v>120</v>
      </c>
      <c r="I53" s="1004">
        <v>110</v>
      </c>
      <c r="J53" s="1005">
        <v>194</v>
      </c>
      <c r="K53" s="997"/>
      <c r="L53" s="998">
        <f>SUM(G53:J53)-MIN(G53:J53)</f>
        <v>434</v>
      </c>
      <c r="M53" s="999">
        <f>MAX(G53:J53)</f>
        <v>194</v>
      </c>
      <c r="N53" s="1000">
        <f>(SUM(G53:J53)-MIN(G53:J53))/3</f>
        <v>144.66666666666666</v>
      </c>
      <c r="O53" s="1001">
        <f>L53/10+K53</f>
        <v>43.4</v>
      </c>
      <c r="P53" s="1098"/>
    </row>
    <row r="54" spans="3:16" s="953" customFormat="1" ht="21.95" customHeight="1" x14ac:dyDescent="0.2">
      <c r="C54" s="1059">
        <v>14</v>
      </c>
      <c r="D54" s="1060" t="s">
        <v>584</v>
      </c>
      <c r="E54" s="1061">
        <v>4</v>
      </c>
      <c r="F54" s="1062">
        <v>1</v>
      </c>
      <c r="G54" s="1063">
        <v>125</v>
      </c>
      <c r="H54" s="1064">
        <v>152</v>
      </c>
      <c r="I54" s="1064">
        <v>146</v>
      </c>
      <c r="J54" s="1065">
        <v>135</v>
      </c>
      <c r="K54" s="1066"/>
      <c r="L54" s="1067">
        <f>SUM(G54:J54)-MIN(G54:J54)</f>
        <v>433</v>
      </c>
      <c r="M54" s="1068">
        <f>MAX(G54:J54)</f>
        <v>152</v>
      </c>
      <c r="N54" s="1069">
        <f>(SUM(G54:J54)-MIN(G54:J54))/3</f>
        <v>144.33333333333334</v>
      </c>
      <c r="O54" s="1070">
        <f>L54/10+K54</f>
        <v>43.3</v>
      </c>
      <c r="P54" s="1098"/>
    </row>
    <row r="55" spans="3:16" s="953" customFormat="1" ht="21.95" customHeight="1" x14ac:dyDescent="0.2">
      <c r="C55" s="990">
        <v>15</v>
      </c>
      <c r="D55" s="1002" t="s">
        <v>585</v>
      </c>
      <c r="E55" s="992">
        <v>1</v>
      </c>
      <c r="F55" s="993">
        <v>2</v>
      </c>
      <c r="G55" s="1003">
        <v>140</v>
      </c>
      <c r="H55" s="1004">
        <v>133</v>
      </c>
      <c r="I55" s="1004">
        <v>142</v>
      </c>
      <c r="J55" s="1005">
        <v>149</v>
      </c>
      <c r="K55" s="997"/>
      <c r="L55" s="998">
        <f>SUM(G55:J55)-MIN(G55:J55)</f>
        <v>431</v>
      </c>
      <c r="M55" s="999">
        <f>MAX(G55:J55)</f>
        <v>149</v>
      </c>
      <c r="N55" s="1000">
        <f>(SUM(G55:J55)-MIN(G55:J55))/3</f>
        <v>143.66666666666666</v>
      </c>
      <c r="O55" s="1001">
        <f>L55/10+K55</f>
        <v>43.1</v>
      </c>
      <c r="P55" s="1098"/>
    </row>
    <row r="56" spans="3:16" s="953" customFormat="1" ht="21.95" customHeight="1" x14ac:dyDescent="0.2">
      <c r="C56" s="1059">
        <v>16</v>
      </c>
      <c r="D56" s="1060" t="s">
        <v>586</v>
      </c>
      <c r="E56" s="1061">
        <v>4</v>
      </c>
      <c r="F56" s="1062">
        <v>2</v>
      </c>
      <c r="G56" s="1063">
        <v>145</v>
      </c>
      <c r="H56" s="1064">
        <v>125</v>
      </c>
      <c r="I56" s="1064">
        <v>118</v>
      </c>
      <c r="J56" s="1065">
        <v>121</v>
      </c>
      <c r="K56" s="1066"/>
      <c r="L56" s="1067">
        <f t="shared" si="31"/>
        <v>391</v>
      </c>
      <c r="M56" s="1068">
        <f t="shared" si="16"/>
        <v>145</v>
      </c>
      <c r="N56" s="1069">
        <f t="shared" si="17"/>
        <v>130.33333333333334</v>
      </c>
      <c r="O56" s="1070">
        <f t="shared" si="18"/>
        <v>39.1</v>
      </c>
      <c r="P56" s="1098"/>
    </row>
    <row r="57" spans="3:16" s="953" customFormat="1" ht="21.95" customHeight="1" x14ac:dyDescent="0.2">
      <c r="C57" s="990">
        <v>17</v>
      </c>
      <c r="D57" s="1002" t="s">
        <v>587</v>
      </c>
      <c r="E57" s="992">
        <v>6</v>
      </c>
      <c r="F57" s="993">
        <v>2</v>
      </c>
      <c r="G57" s="1003">
        <v>123</v>
      </c>
      <c r="H57" s="1004">
        <v>108</v>
      </c>
      <c r="I57" s="1004">
        <v>124</v>
      </c>
      <c r="J57" s="1005">
        <v>143</v>
      </c>
      <c r="K57" s="997"/>
      <c r="L57" s="998">
        <f>SUM(G57:J57)-MIN(G57:J57)</f>
        <v>390</v>
      </c>
      <c r="M57" s="999">
        <f>MAX(G57:J57)</f>
        <v>143</v>
      </c>
      <c r="N57" s="1000">
        <f>(SUM(G57:J57)-MIN(G57:J57))/3</f>
        <v>130</v>
      </c>
      <c r="O57" s="1001">
        <f>L57/10+K57</f>
        <v>39</v>
      </c>
      <c r="P57" s="1098"/>
    </row>
    <row r="58" spans="3:16" s="953" customFormat="1" ht="21.95" customHeight="1" x14ac:dyDescent="0.2">
      <c r="C58" s="1059">
        <v>18</v>
      </c>
      <c r="D58" s="1060" t="s">
        <v>588</v>
      </c>
      <c r="E58" s="1061">
        <v>5</v>
      </c>
      <c r="F58" s="1062">
        <v>1</v>
      </c>
      <c r="G58" s="1063">
        <v>91</v>
      </c>
      <c r="H58" s="1064">
        <v>108</v>
      </c>
      <c r="I58" s="1064">
        <v>130</v>
      </c>
      <c r="J58" s="1065">
        <v>114</v>
      </c>
      <c r="K58" s="1066"/>
      <c r="L58" s="1067">
        <f t="shared" si="31"/>
        <v>352</v>
      </c>
      <c r="M58" s="1068">
        <f t="shared" si="16"/>
        <v>130</v>
      </c>
      <c r="N58" s="1069">
        <f t="shared" si="17"/>
        <v>117.33333333333333</v>
      </c>
      <c r="O58" s="1070">
        <f t="shared" si="18"/>
        <v>35.200000000000003</v>
      </c>
      <c r="P58" s="1098"/>
    </row>
    <row r="59" spans="3:16" s="953" customFormat="1" ht="21.95" customHeight="1" x14ac:dyDescent="0.2">
      <c r="C59" s="990">
        <v>19</v>
      </c>
      <c r="D59" s="1002" t="s">
        <v>589</v>
      </c>
      <c r="E59" s="992">
        <v>1</v>
      </c>
      <c r="F59" s="993">
        <v>1</v>
      </c>
      <c r="G59" s="1003">
        <v>97</v>
      </c>
      <c r="H59" s="1004">
        <v>128</v>
      </c>
      <c r="I59" s="1004">
        <v>102</v>
      </c>
      <c r="J59" s="1005">
        <v>109</v>
      </c>
      <c r="K59" s="997"/>
      <c r="L59" s="998">
        <f>SUM(G59:J59)-MIN(G59:J59)</f>
        <v>339</v>
      </c>
      <c r="M59" s="999">
        <f>MAX(G59:J59)</f>
        <v>128</v>
      </c>
      <c r="N59" s="1000">
        <f>(SUM(G59:J59)-MIN(G59:J59))/3</f>
        <v>113</v>
      </c>
      <c r="O59" s="1001">
        <f>L59/10+K59</f>
        <v>33.9</v>
      </c>
      <c r="P59" s="1098"/>
    </row>
    <row r="60" spans="3:16" s="953" customFormat="1" ht="21.95" customHeight="1" x14ac:dyDescent="0.2">
      <c r="C60" s="1059">
        <v>20</v>
      </c>
      <c r="D60" s="1060" t="s">
        <v>590</v>
      </c>
      <c r="E60" s="1061">
        <v>5</v>
      </c>
      <c r="F60" s="1062">
        <v>1</v>
      </c>
      <c r="G60" s="1063">
        <v>99</v>
      </c>
      <c r="H60" s="1064">
        <v>96</v>
      </c>
      <c r="I60" s="1064">
        <v>95</v>
      </c>
      <c r="J60" s="1065">
        <v>90</v>
      </c>
      <c r="K60" s="1066"/>
      <c r="L60" s="1067">
        <f>SUM(G60:J60)-MIN(G60:J60)</f>
        <v>290</v>
      </c>
      <c r="M60" s="1068">
        <f>MAX(G60:J60)</f>
        <v>99</v>
      </c>
      <c r="N60" s="1069">
        <f>(SUM(G60:J60)-MIN(G60:J60))/3</f>
        <v>96.666666666666671</v>
      </c>
      <c r="O60" s="1070">
        <f>L60/10+K60</f>
        <v>29</v>
      </c>
      <c r="P60" s="1098"/>
    </row>
    <row r="61" spans="3:16" s="953" customFormat="1" ht="21.95" customHeight="1" thickBot="1" x14ac:dyDescent="0.25">
      <c r="C61" s="1257">
        <v>21</v>
      </c>
      <c r="D61" s="1007" t="s">
        <v>591</v>
      </c>
      <c r="E61" s="1008">
        <v>1</v>
      </c>
      <c r="F61" s="1009">
        <v>2</v>
      </c>
      <c r="G61" s="1010">
        <v>67</v>
      </c>
      <c r="H61" s="1011">
        <v>54</v>
      </c>
      <c r="I61" s="1011">
        <v>83</v>
      </c>
      <c r="J61" s="1012">
        <v>59</v>
      </c>
      <c r="K61" s="1013"/>
      <c r="L61" s="1011">
        <f t="shared" si="31"/>
        <v>209</v>
      </c>
      <c r="M61" s="1011">
        <f t="shared" si="16"/>
        <v>83</v>
      </c>
      <c r="N61" s="1014">
        <f t="shared" si="17"/>
        <v>69.666666666666671</v>
      </c>
      <c r="O61" s="1015">
        <f t="shared" si="18"/>
        <v>20.9</v>
      </c>
      <c r="P61" s="1098"/>
    </row>
    <row r="62" spans="3:16" ht="12" customHeight="1" x14ac:dyDescent="0.25">
      <c r="C62" s="978"/>
      <c r="D62" s="978"/>
      <c r="E62" s="978"/>
      <c r="F62" s="978"/>
      <c r="G62" s="978"/>
      <c r="H62" s="978"/>
      <c r="I62" s="978"/>
      <c r="J62" s="978"/>
      <c r="K62" s="978"/>
      <c r="L62" s="978"/>
      <c r="M62" s="978"/>
      <c r="N62" s="978"/>
      <c r="O62" s="978"/>
      <c r="P62" s="978"/>
    </row>
    <row r="63" spans="3:16" s="953" customFormat="1" ht="18.75" customHeight="1" x14ac:dyDescent="0.2">
      <c r="D63" s="1016" t="s">
        <v>580</v>
      </c>
      <c r="E63" s="1017" t="s">
        <v>37</v>
      </c>
      <c r="F63" s="1670" t="s">
        <v>593</v>
      </c>
      <c r="G63" s="1670"/>
      <c r="H63" s="1674" t="s">
        <v>60</v>
      </c>
      <c r="I63" s="1674"/>
      <c r="J63" s="1674"/>
      <c r="K63" s="1674"/>
      <c r="L63" s="1674"/>
    </row>
    <row r="64" spans="3:16" s="953" customFormat="1" ht="18.75" customHeight="1" x14ac:dyDescent="0.2">
      <c r="D64" s="1018" t="s">
        <v>580</v>
      </c>
      <c r="E64" s="1019" t="s">
        <v>37</v>
      </c>
      <c r="F64" s="1670" t="s">
        <v>594</v>
      </c>
      <c r="G64" s="1670"/>
      <c r="H64" s="1675" t="s">
        <v>470</v>
      </c>
      <c r="I64" s="1675"/>
      <c r="J64" s="1675"/>
      <c r="K64" s="1675"/>
      <c r="L64" s="1675"/>
    </row>
    <row r="65" spans="3:17" ht="21.75" customHeight="1" x14ac:dyDescent="0.2"/>
    <row r="66" spans="3:17" ht="21.75" customHeight="1" x14ac:dyDescent="0.2"/>
    <row r="67" spans="3:17" ht="21.75" customHeight="1" x14ac:dyDescent="0.25">
      <c r="C67" s="1676" t="s">
        <v>477</v>
      </c>
      <c r="D67" s="1676"/>
      <c r="E67" s="1676"/>
      <c r="F67" s="1676"/>
      <c r="G67" s="1676"/>
      <c r="H67" s="1676"/>
      <c r="I67" s="1676"/>
      <c r="J67" s="1676"/>
      <c r="K67" s="1676"/>
      <c r="L67" s="1676"/>
      <c r="M67" s="1676"/>
      <c r="N67" s="1676"/>
      <c r="O67" s="1020"/>
    </row>
    <row r="68" spans="3:17" ht="12" customHeight="1" x14ac:dyDescent="0.25">
      <c r="C68" s="1020"/>
      <c r="D68" s="1020"/>
      <c r="E68" s="1021"/>
      <c r="F68" s="1022"/>
      <c r="G68" s="1022"/>
      <c r="H68" s="1022"/>
      <c r="I68" s="1022"/>
      <c r="J68" s="1022"/>
      <c r="K68" s="1022"/>
      <c r="L68" s="1022"/>
      <c r="M68" s="1022"/>
      <c r="N68" s="1022"/>
      <c r="O68" s="1020"/>
    </row>
    <row r="69" spans="3:17" ht="15" customHeight="1" x14ac:dyDescent="0.25">
      <c r="C69" s="1023"/>
      <c r="D69" s="1024" t="s">
        <v>486</v>
      </c>
      <c r="E69" s="1024"/>
      <c r="F69" s="1024"/>
      <c r="G69" s="1024"/>
      <c r="H69" s="1024"/>
      <c r="I69" s="1024"/>
      <c r="J69" s="1024"/>
      <c r="K69" s="1024"/>
      <c r="L69" s="1024"/>
      <c r="M69" s="1024"/>
      <c r="N69" s="1024"/>
      <c r="O69" s="1020"/>
    </row>
    <row r="70" spans="3:17" ht="12" customHeight="1" x14ac:dyDescent="0.25">
      <c r="C70" s="1023"/>
      <c r="D70" s="1024"/>
      <c r="E70" s="1024"/>
      <c r="F70" s="1024"/>
      <c r="G70" s="1024"/>
      <c r="H70" s="1024"/>
      <c r="I70" s="1024"/>
      <c r="J70" s="1024"/>
      <c r="K70" s="1024"/>
      <c r="L70" s="1024"/>
      <c r="M70" s="1024"/>
      <c r="N70" s="1024"/>
      <c r="O70" s="1020"/>
    </row>
    <row r="71" spans="3:17" ht="15" customHeight="1" x14ac:dyDescent="0.25">
      <c r="C71" s="1026" t="s">
        <v>629</v>
      </c>
      <c r="D71" s="1023" t="s">
        <v>487</v>
      </c>
      <c r="E71" s="1023"/>
      <c r="F71" s="1023"/>
      <c r="G71" s="1023"/>
      <c r="H71" s="1023"/>
      <c r="I71" s="1023"/>
      <c r="J71" s="1023"/>
      <c r="K71" s="1023"/>
      <c r="L71" s="1023"/>
      <c r="M71" s="1023"/>
      <c r="N71" s="1023"/>
      <c r="O71" s="1023"/>
    </row>
    <row r="72" spans="3:17" ht="15" customHeight="1" x14ac:dyDescent="0.25">
      <c r="C72" s="1023"/>
      <c r="D72" s="1023" t="s">
        <v>488</v>
      </c>
      <c r="E72" s="1023"/>
      <c r="F72" s="1023"/>
      <c r="G72" s="1023"/>
      <c r="H72" s="1023"/>
      <c r="I72" s="1023"/>
      <c r="J72" s="1023"/>
      <c r="K72" s="1023"/>
      <c r="L72" s="1023"/>
      <c r="M72" s="1020"/>
      <c r="N72" s="1023"/>
      <c r="O72" s="1023"/>
    </row>
    <row r="73" spans="3:17" ht="15" customHeight="1" x14ac:dyDescent="0.25">
      <c r="C73" s="1023"/>
      <c r="D73" s="1023" t="s">
        <v>489</v>
      </c>
      <c r="E73" s="1023"/>
      <c r="F73" s="1023"/>
      <c r="G73" s="1023"/>
      <c r="H73" s="1023"/>
      <c r="I73" s="1023"/>
      <c r="J73" s="1023"/>
      <c r="K73" s="1023"/>
      <c r="L73" s="1023"/>
      <c r="M73" s="1023"/>
      <c r="N73" s="1023"/>
      <c r="O73" s="1023"/>
    </row>
    <row r="74" spans="3:17" ht="12" customHeight="1" x14ac:dyDescent="0.25">
      <c r="C74" s="1023"/>
      <c r="D74" s="1024"/>
      <c r="E74" s="1024"/>
      <c r="F74" s="1024"/>
      <c r="G74" s="1024"/>
      <c r="H74" s="1024"/>
      <c r="I74" s="1024"/>
      <c r="J74" s="1024"/>
      <c r="K74" s="1024"/>
      <c r="L74" s="1024"/>
      <c r="M74" s="1024"/>
      <c r="N74" s="1024"/>
      <c r="O74" s="1020"/>
    </row>
    <row r="75" spans="3:17" ht="15" customHeight="1" x14ac:dyDescent="0.25">
      <c r="C75" s="1026" t="s">
        <v>630</v>
      </c>
      <c r="D75" s="1023" t="s">
        <v>490</v>
      </c>
      <c r="E75" s="1023"/>
      <c r="F75" s="1023"/>
      <c r="G75" s="1023"/>
      <c r="H75" s="1023"/>
      <c r="I75" s="1023"/>
      <c r="J75" s="1023"/>
      <c r="K75" s="1023"/>
      <c r="L75" s="1023"/>
      <c r="M75" s="1023"/>
      <c r="N75" s="1023"/>
      <c r="O75" s="1023"/>
    </row>
    <row r="76" spans="3:17" ht="15" customHeight="1" x14ac:dyDescent="0.25">
      <c r="C76" s="1023"/>
      <c r="D76" s="1023"/>
      <c r="E76" s="1023"/>
      <c r="F76" s="1023"/>
      <c r="G76" s="1023"/>
      <c r="H76" s="1023"/>
      <c r="I76" s="1023"/>
      <c r="J76" s="1023"/>
      <c r="K76" s="1023"/>
      <c r="L76" s="1023"/>
      <c r="M76" s="1023"/>
      <c r="N76" s="1023"/>
      <c r="O76" s="1023"/>
      <c r="P76" s="1023"/>
      <c r="Q76" s="1020"/>
    </row>
    <row r="77" spans="3:17" ht="15" customHeight="1" x14ac:dyDescent="0.2">
      <c r="C77" s="1027"/>
      <c r="D77" s="1027"/>
      <c r="E77" s="1027"/>
      <c r="F77" s="1027"/>
      <c r="G77" s="1027"/>
      <c r="H77" s="1027"/>
      <c r="I77" s="1027"/>
      <c r="J77" s="1027"/>
      <c r="K77" s="1027"/>
      <c r="L77" s="1027"/>
      <c r="M77" s="1027"/>
      <c r="N77" s="1027"/>
      <c r="O77" s="1027"/>
      <c r="P77" s="1028"/>
    </row>
    <row r="78" spans="3:17" ht="15" customHeight="1" x14ac:dyDescent="0.2">
      <c r="C78" s="1027"/>
      <c r="D78" s="1027"/>
      <c r="E78" s="1027"/>
      <c r="F78" s="1027"/>
      <c r="G78" s="1027"/>
      <c r="H78" s="1027"/>
      <c r="I78" s="1027"/>
      <c r="J78" s="1027"/>
      <c r="K78" s="1027"/>
      <c r="L78" s="1027"/>
      <c r="M78" s="1027"/>
      <c r="N78" s="1027"/>
      <c r="O78" s="1027"/>
      <c r="P78" s="1028"/>
    </row>
    <row r="79" spans="3:17" ht="15" x14ac:dyDescent="0.2">
      <c r="C79" s="1027"/>
      <c r="D79" s="1027"/>
      <c r="E79" s="1027"/>
      <c r="F79" s="1027"/>
      <c r="G79" s="1027"/>
      <c r="H79" s="1027"/>
      <c r="I79" s="1027"/>
      <c r="J79" s="1027"/>
      <c r="K79" s="1027"/>
      <c r="L79" s="1027"/>
      <c r="M79" s="1027"/>
      <c r="N79" s="1027"/>
      <c r="O79" s="1027"/>
      <c r="P79" s="1028"/>
    </row>
    <row r="80" spans="3:17" ht="15" x14ac:dyDescent="0.2">
      <c r="C80" s="1027"/>
      <c r="D80" s="1027"/>
      <c r="E80" s="1027"/>
      <c r="F80" s="1027"/>
      <c r="G80" s="1027"/>
      <c r="H80" s="1027"/>
      <c r="I80" s="1027"/>
      <c r="J80" s="1027"/>
      <c r="K80" s="1027"/>
      <c r="L80" s="1027"/>
      <c r="M80" s="1027"/>
      <c r="N80" s="1027"/>
      <c r="O80" s="1027"/>
      <c r="P80" s="1028"/>
    </row>
    <row r="81" spans="3:16" ht="15" x14ac:dyDescent="0.2">
      <c r="C81" s="1027"/>
      <c r="D81" s="1027"/>
      <c r="E81" s="1027"/>
      <c r="F81" s="1027"/>
      <c r="G81" s="1027"/>
      <c r="H81" s="1027"/>
      <c r="I81" s="1027"/>
      <c r="J81" s="1027"/>
      <c r="K81" s="1027"/>
      <c r="L81" s="1027"/>
      <c r="M81" s="1027"/>
      <c r="N81" s="1027"/>
      <c r="O81" s="1027"/>
      <c r="P81" s="1028"/>
    </row>
    <row r="82" spans="3:16" ht="12.75" customHeight="1" x14ac:dyDescent="0.2">
      <c r="C82" s="1028"/>
      <c r="D82" s="1027"/>
      <c r="E82" s="1027"/>
      <c r="F82" s="1027"/>
      <c r="G82" s="1027"/>
      <c r="H82" s="1027"/>
      <c r="I82" s="1027"/>
      <c r="J82" s="1027"/>
      <c r="K82" s="1027"/>
      <c r="L82" s="1027"/>
      <c r="M82" s="1027"/>
      <c r="N82" s="1027"/>
      <c r="O82" s="1027"/>
      <c r="P82" s="1028"/>
    </row>
    <row r="83" spans="3:16" x14ac:dyDescent="0.2">
      <c r="C83" s="1028"/>
      <c r="D83" s="1028"/>
      <c r="E83" s="1028"/>
      <c r="F83" s="1028"/>
      <c r="G83" s="1028"/>
      <c r="H83" s="1028"/>
      <c r="I83" s="1028"/>
      <c r="J83" s="1028"/>
      <c r="K83" s="1028"/>
      <c r="L83" s="1028"/>
      <c r="M83" s="1028"/>
      <c r="N83" s="1028"/>
      <c r="O83" s="1028"/>
      <c r="P83" s="1028"/>
    </row>
    <row r="84" spans="3:16" x14ac:dyDescent="0.2">
      <c r="C84" s="1028"/>
      <c r="D84" s="1028"/>
      <c r="E84" s="1028"/>
      <c r="F84" s="1028"/>
      <c r="G84" s="1028"/>
      <c r="H84" s="1028"/>
      <c r="I84" s="1028"/>
      <c r="J84" s="1028"/>
      <c r="K84" s="1028"/>
      <c r="L84" s="1028"/>
      <c r="M84" s="1028"/>
      <c r="N84" s="1028"/>
      <c r="O84" s="1028"/>
      <c r="P84" s="1028"/>
    </row>
    <row r="85" spans="3:16" x14ac:dyDescent="0.2">
      <c r="C85" s="1028"/>
      <c r="D85" s="1028"/>
      <c r="E85" s="1028"/>
      <c r="F85" s="1028"/>
      <c r="G85" s="1028"/>
      <c r="H85" s="1028"/>
      <c r="I85" s="1028"/>
      <c r="J85" s="1028"/>
      <c r="K85" s="1028"/>
      <c r="L85" s="1028"/>
      <c r="M85" s="1028"/>
      <c r="N85" s="1028"/>
      <c r="O85" s="1028"/>
      <c r="P85" s="1028"/>
    </row>
    <row r="86" spans="3:16" x14ac:dyDescent="0.2">
      <c r="C86" s="1028"/>
      <c r="D86" s="1028"/>
      <c r="E86" s="1028"/>
      <c r="F86" s="1028"/>
      <c r="G86" s="1028"/>
      <c r="H86" s="1028"/>
      <c r="I86" s="1028"/>
      <c r="J86" s="1028"/>
      <c r="K86" s="1028"/>
      <c r="L86" s="1028"/>
      <c r="M86" s="1028"/>
      <c r="N86" s="1028"/>
      <c r="O86" s="1028"/>
      <c r="P86" s="1028"/>
    </row>
    <row r="87" spans="3:16" x14ac:dyDescent="0.2">
      <c r="C87" s="1028"/>
      <c r="D87" s="1028"/>
      <c r="E87" s="1028"/>
      <c r="F87" s="1028"/>
      <c r="G87" s="1028"/>
      <c r="H87" s="1028"/>
      <c r="I87" s="1028"/>
      <c r="J87" s="1028"/>
      <c r="K87" s="1028"/>
      <c r="L87" s="1028"/>
      <c r="M87" s="1028"/>
      <c r="N87" s="1028"/>
      <c r="O87" s="1028"/>
      <c r="P87" s="1028"/>
    </row>
    <row r="88" spans="3:16" x14ac:dyDescent="0.2">
      <c r="C88" s="1028"/>
      <c r="D88" s="1028"/>
      <c r="E88" s="1028"/>
      <c r="F88" s="1028"/>
      <c r="G88" s="1028"/>
      <c r="H88" s="1028"/>
      <c r="I88" s="1028"/>
      <c r="J88" s="1028"/>
      <c r="K88" s="1028"/>
      <c r="L88" s="1028"/>
      <c r="M88" s="1028"/>
      <c r="N88" s="1028"/>
      <c r="O88" s="1028"/>
      <c r="P88" s="1028"/>
    </row>
    <row r="89" spans="3:16" x14ac:dyDescent="0.2">
      <c r="C89" s="1028"/>
      <c r="D89" s="1028"/>
      <c r="E89" s="1028"/>
      <c r="F89" s="1028"/>
      <c r="G89" s="1028"/>
      <c r="H89" s="1028"/>
      <c r="I89" s="1028"/>
      <c r="J89" s="1028"/>
      <c r="K89" s="1028"/>
      <c r="L89" s="1028"/>
      <c r="M89" s="1028"/>
      <c r="N89" s="1028"/>
      <c r="O89" s="1028"/>
      <c r="P89" s="1028"/>
    </row>
    <row r="90" spans="3:16" x14ac:dyDescent="0.2">
      <c r="C90" s="1028"/>
      <c r="D90" s="1028"/>
      <c r="E90" s="1028"/>
      <c r="F90" s="1028"/>
      <c r="G90" s="1028"/>
      <c r="H90" s="1028"/>
      <c r="I90" s="1028"/>
      <c r="J90" s="1028"/>
      <c r="K90" s="1028"/>
      <c r="L90" s="1028"/>
      <c r="M90" s="1028"/>
      <c r="N90" s="1028"/>
      <c r="O90" s="1028"/>
      <c r="P90" s="1028"/>
    </row>
    <row r="91" spans="3:16" x14ac:dyDescent="0.2">
      <c r="C91" s="1028"/>
      <c r="D91" s="1028"/>
      <c r="E91" s="1028"/>
      <c r="F91" s="1028"/>
      <c r="G91" s="1028"/>
      <c r="H91" s="1028"/>
      <c r="I91" s="1028"/>
      <c r="J91" s="1028"/>
      <c r="K91" s="1028"/>
      <c r="L91" s="1028"/>
      <c r="M91" s="1028"/>
      <c r="N91" s="1028"/>
      <c r="O91" s="1028"/>
      <c r="P91" s="1028"/>
    </row>
    <row r="92" spans="3:16" x14ac:dyDescent="0.2">
      <c r="C92" s="1028"/>
      <c r="D92" s="1028"/>
      <c r="E92" s="1028"/>
      <c r="F92" s="1028"/>
      <c r="G92" s="1028"/>
      <c r="H92" s="1028"/>
      <c r="I92" s="1028"/>
      <c r="J92" s="1028"/>
      <c r="K92" s="1028"/>
      <c r="L92" s="1028"/>
      <c r="M92" s="1028"/>
      <c r="N92" s="1028"/>
      <c r="O92" s="1028"/>
      <c r="P92" s="1028"/>
    </row>
    <row r="93" spans="3:16" x14ac:dyDescent="0.2">
      <c r="C93" s="1028"/>
      <c r="D93" s="1028"/>
      <c r="E93" s="1028"/>
      <c r="F93" s="1028"/>
      <c r="G93" s="1028"/>
      <c r="H93" s="1028"/>
      <c r="I93" s="1028"/>
      <c r="J93" s="1028"/>
      <c r="K93" s="1028"/>
      <c r="L93" s="1028"/>
      <c r="M93" s="1028"/>
      <c r="N93" s="1028"/>
      <c r="O93" s="1028"/>
      <c r="P93" s="1028"/>
    </row>
    <row r="94" spans="3:16" x14ac:dyDescent="0.2">
      <c r="C94" s="1028"/>
      <c r="D94" s="1028"/>
      <c r="E94" s="1028"/>
      <c r="F94" s="1028"/>
      <c r="G94" s="1028"/>
      <c r="H94" s="1028"/>
      <c r="I94" s="1028"/>
      <c r="J94" s="1028"/>
      <c r="K94" s="1028"/>
      <c r="L94" s="1028"/>
      <c r="M94" s="1028"/>
      <c r="N94" s="1028"/>
      <c r="O94" s="1028"/>
      <c r="P94" s="1028"/>
    </row>
    <row r="95" spans="3:16" x14ac:dyDescent="0.2">
      <c r="C95" s="1028"/>
      <c r="D95" s="1028"/>
      <c r="E95" s="1028"/>
      <c r="F95" s="1028"/>
      <c r="G95" s="1028"/>
      <c r="H95" s="1028"/>
      <c r="I95" s="1028"/>
      <c r="J95" s="1028"/>
      <c r="K95" s="1028"/>
      <c r="L95" s="1028"/>
      <c r="M95" s="1028"/>
      <c r="N95" s="1028"/>
      <c r="O95" s="1028"/>
      <c r="P95" s="1028"/>
    </row>
    <row r="96" spans="3:16" x14ac:dyDescent="0.2">
      <c r="C96" s="1028"/>
      <c r="D96" s="1028"/>
      <c r="E96" s="1028"/>
      <c r="F96" s="1028"/>
      <c r="G96" s="1028"/>
      <c r="H96" s="1028"/>
      <c r="I96" s="1028"/>
      <c r="J96" s="1028"/>
      <c r="K96" s="1028"/>
      <c r="L96" s="1028"/>
      <c r="M96" s="1028"/>
      <c r="N96" s="1028"/>
      <c r="O96" s="1028"/>
      <c r="P96" s="1028"/>
    </row>
    <row r="97" spans="3:16" x14ac:dyDescent="0.2">
      <c r="C97" s="1028"/>
      <c r="D97" s="1028"/>
      <c r="E97" s="1028"/>
      <c r="F97" s="1028"/>
      <c r="G97" s="1028"/>
      <c r="H97" s="1028"/>
      <c r="I97" s="1028"/>
      <c r="J97" s="1028"/>
      <c r="K97" s="1028"/>
      <c r="L97" s="1028"/>
      <c r="M97" s="1028"/>
      <c r="N97" s="1028"/>
      <c r="O97" s="1028"/>
      <c r="P97" s="1028"/>
    </row>
    <row r="98" spans="3:16" x14ac:dyDescent="0.2">
      <c r="C98" s="1028"/>
      <c r="D98" s="1028"/>
      <c r="E98" s="1028"/>
      <c r="F98" s="1028"/>
      <c r="G98" s="1028"/>
      <c r="H98" s="1028"/>
      <c r="I98" s="1028"/>
      <c r="J98" s="1028"/>
      <c r="K98" s="1028"/>
      <c r="L98" s="1028"/>
      <c r="M98" s="1028"/>
      <c r="N98" s="1028"/>
      <c r="O98" s="1028"/>
      <c r="P98" s="1028"/>
    </row>
    <row r="99" spans="3:16" x14ac:dyDescent="0.2">
      <c r="C99" s="1028"/>
      <c r="D99" s="1028"/>
      <c r="E99" s="1028"/>
      <c r="F99" s="1028"/>
      <c r="G99" s="1028"/>
      <c r="H99" s="1028"/>
      <c r="I99" s="1028"/>
      <c r="J99" s="1028"/>
      <c r="K99" s="1028"/>
      <c r="L99" s="1028"/>
      <c r="M99" s="1028"/>
      <c r="N99" s="1028"/>
      <c r="O99" s="1028"/>
      <c r="P99" s="1028"/>
    </row>
    <row r="100" spans="3:16" x14ac:dyDescent="0.2">
      <c r="C100" s="1028"/>
      <c r="D100" s="1028"/>
      <c r="E100" s="1028"/>
      <c r="F100" s="1028"/>
      <c r="G100" s="1028"/>
      <c r="H100" s="1028"/>
      <c r="I100" s="1028"/>
      <c r="J100" s="1028"/>
      <c r="K100" s="1028"/>
      <c r="L100" s="1028"/>
      <c r="M100" s="1028"/>
      <c r="N100" s="1028"/>
      <c r="O100" s="1028"/>
      <c r="P100" s="1028"/>
    </row>
    <row r="101" spans="3:16" x14ac:dyDescent="0.2">
      <c r="C101" s="1028"/>
      <c r="D101" s="1028"/>
      <c r="E101" s="1028"/>
      <c r="F101" s="1028"/>
      <c r="G101" s="1028"/>
      <c r="H101" s="1028"/>
      <c r="I101" s="1028"/>
      <c r="J101" s="1028"/>
      <c r="K101" s="1028"/>
      <c r="L101" s="1028"/>
      <c r="M101" s="1028"/>
      <c r="N101" s="1028"/>
      <c r="O101" s="1028"/>
      <c r="P101" s="1028"/>
    </row>
    <row r="102" spans="3:16" x14ac:dyDescent="0.2">
      <c r="C102" s="1028"/>
      <c r="D102" s="1028"/>
      <c r="E102" s="1028"/>
      <c r="F102" s="1028"/>
      <c r="G102" s="1028"/>
      <c r="H102" s="1028"/>
      <c r="I102" s="1028"/>
      <c r="J102" s="1028"/>
      <c r="K102" s="1028"/>
      <c r="L102" s="1028"/>
      <c r="M102" s="1028"/>
      <c r="N102" s="1028"/>
      <c r="O102" s="1028"/>
      <c r="P102" s="1028"/>
    </row>
    <row r="103" spans="3:16" x14ac:dyDescent="0.2">
      <c r="C103" s="1028"/>
      <c r="D103" s="1028"/>
      <c r="E103" s="1028"/>
      <c r="F103" s="1028"/>
      <c r="G103" s="1028"/>
      <c r="H103" s="1028"/>
      <c r="I103" s="1028"/>
      <c r="J103" s="1028"/>
      <c r="K103" s="1028"/>
      <c r="L103" s="1028"/>
      <c r="M103" s="1028"/>
      <c r="N103" s="1028"/>
      <c r="O103" s="1028"/>
      <c r="P103" s="1028"/>
    </row>
    <row r="104" spans="3:16" x14ac:dyDescent="0.2">
      <c r="C104" s="1028"/>
      <c r="D104" s="1028"/>
      <c r="E104" s="1028"/>
      <c r="F104" s="1028"/>
      <c r="G104" s="1028"/>
      <c r="H104" s="1028"/>
      <c r="I104" s="1028"/>
      <c r="J104" s="1028"/>
      <c r="K104" s="1028"/>
      <c r="L104" s="1028"/>
      <c r="M104" s="1028"/>
      <c r="N104" s="1028"/>
      <c r="O104" s="1028"/>
      <c r="P104" s="1028"/>
    </row>
    <row r="105" spans="3:16" x14ac:dyDescent="0.2">
      <c r="C105" s="1028"/>
      <c r="D105" s="1028"/>
      <c r="E105" s="1028"/>
      <c r="F105" s="1028"/>
      <c r="G105" s="1028"/>
      <c r="H105" s="1028"/>
      <c r="I105" s="1028"/>
      <c r="J105" s="1028"/>
      <c r="K105" s="1028"/>
      <c r="L105" s="1028"/>
      <c r="M105" s="1028"/>
      <c r="N105" s="1028"/>
      <c r="O105" s="1028"/>
      <c r="P105" s="1028"/>
    </row>
    <row r="106" spans="3:16" x14ac:dyDescent="0.2">
      <c r="C106" s="1028"/>
      <c r="D106" s="1028"/>
      <c r="E106" s="1028"/>
      <c r="F106" s="1028"/>
      <c r="G106" s="1028"/>
      <c r="H106" s="1028"/>
      <c r="I106" s="1028"/>
      <c r="J106" s="1028"/>
      <c r="K106" s="1028"/>
      <c r="L106" s="1028"/>
      <c r="M106" s="1028"/>
      <c r="N106" s="1028"/>
      <c r="O106" s="1028"/>
      <c r="P106" s="1028"/>
    </row>
    <row r="107" spans="3:16" x14ac:dyDescent="0.2">
      <c r="C107" s="1028"/>
      <c r="D107" s="1028"/>
      <c r="E107" s="1028"/>
      <c r="F107" s="1028"/>
      <c r="G107" s="1028"/>
      <c r="H107" s="1028"/>
      <c r="I107" s="1028"/>
      <c r="J107" s="1028"/>
      <c r="K107" s="1028"/>
      <c r="L107" s="1028"/>
      <c r="M107" s="1028"/>
      <c r="N107" s="1028"/>
      <c r="O107" s="1028"/>
      <c r="P107" s="1028"/>
    </row>
    <row r="108" spans="3:16" x14ac:dyDescent="0.2">
      <c r="C108" s="1028"/>
      <c r="D108" s="1028"/>
      <c r="E108" s="1028"/>
      <c r="F108" s="1028"/>
      <c r="G108" s="1028"/>
      <c r="H108" s="1028"/>
      <c r="I108" s="1028"/>
      <c r="J108" s="1028"/>
      <c r="K108" s="1028"/>
      <c r="L108" s="1028"/>
      <c r="M108" s="1028"/>
      <c r="N108" s="1028"/>
      <c r="O108" s="1028"/>
      <c r="P108" s="1028"/>
    </row>
    <row r="109" spans="3:16" x14ac:dyDescent="0.2">
      <c r="C109" s="1028"/>
      <c r="D109" s="1028"/>
      <c r="E109" s="1028"/>
      <c r="F109" s="1028"/>
      <c r="G109" s="1028"/>
      <c r="H109" s="1028"/>
      <c r="I109" s="1028"/>
      <c r="J109" s="1028"/>
      <c r="K109" s="1028"/>
      <c r="L109" s="1028"/>
      <c r="M109" s="1028"/>
      <c r="N109" s="1028"/>
      <c r="O109" s="1028"/>
      <c r="P109" s="1028"/>
    </row>
    <row r="110" spans="3:16" x14ac:dyDescent="0.2">
      <c r="C110" s="1028"/>
      <c r="D110" s="1028"/>
      <c r="E110" s="1028"/>
      <c r="F110" s="1028"/>
      <c r="G110" s="1028"/>
      <c r="H110" s="1028"/>
      <c r="I110" s="1028"/>
      <c r="J110" s="1028"/>
      <c r="K110" s="1028"/>
      <c r="L110" s="1028"/>
      <c r="M110" s="1028"/>
      <c r="N110" s="1028"/>
      <c r="O110" s="1028"/>
      <c r="P110" s="1028"/>
    </row>
    <row r="111" spans="3:16" x14ac:dyDescent="0.2">
      <c r="C111" s="1028"/>
      <c r="D111" s="1028"/>
      <c r="E111" s="1028"/>
      <c r="F111" s="1028"/>
      <c r="G111" s="1028"/>
      <c r="H111" s="1028"/>
      <c r="I111" s="1028"/>
      <c r="J111" s="1028"/>
      <c r="K111" s="1028"/>
      <c r="L111" s="1028"/>
      <c r="M111" s="1028"/>
      <c r="N111" s="1028"/>
      <c r="O111" s="1028"/>
      <c r="P111" s="1028"/>
    </row>
  </sheetData>
  <mergeCells count="34">
    <mergeCell ref="C2:O2"/>
    <mergeCell ref="C3:O3"/>
    <mergeCell ref="C4:O4"/>
    <mergeCell ref="G7:J7"/>
    <mergeCell ref="C7:C8"/>
    <mergeCell ref="D7:D8"/>
    <mergeCell ref="E7:E8"/>
    <mergeCell ref="F7:F8"/>
    <mergeCell ref="K7:K8"/>
    <mergeCell ref="L7:L8"/>
    <mergeCell ref="M7:M8"/>
    <mergeCell ref="N7:N8"/>
    <mergeCell ref="O7:O8"/>
    <mergeCell ref="C6:D6"/>
    <mergeCell ref="K39:K40"/>
    <mergeCell ref="L39:L40"/>
    <mergeCell ref="M39:M40"/>
    <mergeCell ref="N39:N40"/>
    <mergeCell ref="O39:O40"/>
    <mergeCell ref="C39:C40"/>
    <mergeCell ref="D39:D40"/>
    <mergeCell ref="E39:E40"/>
    <mergeCell ref="F39:F40"/>
    <mergeCell ref="G39:J39"/>
    <mergeCell ref="F63:G63"/>
    <mergeCell ref="F64:G64"/>
    <mergeCell ref="H63:L63"/>
    <mergeCell ref="H64:L64"/>
    <mergeCell ref="C67:N67"/>
    <mergeCell ref="F34:G34"/>
    <mergeCell ref="F35:G35"/>
    <mergeCell ref="H34:L34"/>
    <mergeCell ref="H35:L35"/>
    <mergeCell ref="C38:D38"/>
  </mergeCells>
  <pageMargins left="0.7" right="0.7" top="0.75" bottom="0.75" header="0.3" footer="0.3"/>
  <pageSetup paperSize="9" orientation="portrait" r:id="rId1"/>
  <ignoredErrors>
    <ignoredError sqref="L60:N61 L9:M32 L41:N41 L51:N58 L42:N50 L59:N59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7C"/>
  </sheetPr>
  <dimension ref="B1:Q21"/>
  <sheetViews>
    <sheetView zoomScale="75" zoomScaleNormal="75" workbookViewId="0">
      <selection activeCell="AB22" sqref="AB22"/>
    </sheetView>
  </sheetViews>
  <sheetFormatPr defaultRowHeight="12.75" x14ac:dyDescent="0.2"/>
  <cols>
    <col min="1" max="2" width="9.140625" style="789"/>
    <col min="3" max="3" width="29.140625" style="789" bestFit="1" customWidth="1"/>
    <col min="4" max="15" width="10.7109375" style="789" customWidth="1"/>
    <col min="16" max="17" width="14.28515625" style="789" customWidth="1"/>
    <col min="18" max="16384" width="9.140625" style="789"/>
  </cols>
  <sheetData>
    <row r="1" spans="2:17" ht="19.5" customHeight="1" x14ac:dyDescent="0.2">
      <c r="B1" s="1814" t="s">
        <v>681</v>
      </c>
      <c r="C1" s="1814"/>
      <c r="D1" s="1814"/>
      <c r="E1" s="1814"/>
      <c r="F1" s="1814"/>
      <c r="G1" s="1814"/>
      <c r="H1" s="1814"/>
      <c r="I1" s="1814"/>
      <c r="J1" s="1814"/>
      <c r="K1" s="1814"/>
      <c r="L1" s="1814"/>
      <c r="M1" s="1814"/>
      <c r="N1" s="1814"/>
      <c r="O1" s="1814"/>
      <c r="P1" s="1814"/>
      <c r="Q1" s="1814"/>
    </row>
    <row r="2" spans="2:17" ht="12.75" customHeight="1" x14ac:dyDescent="0.2">
      <c r="B2" s="1814"/>
      <c r="C2" s="1814"/>
      <c r="D2" s="1814"/>
      <c r="E2" s="1814"/>
      <c r="F2" s="1814"/>
      <c r="G2" s="1814"/>
      <c r="H2" s="1814"/>
      <c r="I2" s="1814"/>
      <c r="J2" s="1814"/>
      <c r="K2" s="1814"/>
      <c r="L2" s="1814"/>
      <c r="M2" s="1814"/>
      <c r="N2" s="1814"/>
      <c r="O2" s="1814"/>
      <c r="P2" s="1814"/>
      <c r="Q2" s="1814"/>
    </row>
    <row r="3" spans="2:17" ht="17.25" customHeight="1" x14ac:dyDescent="0.2">
      <c r="B3" s="1814"/>
      <c r="C3" s="1814"/>
      <c r="D3" s="1814"/>
      <c r="E3" s="1814"/>
      <c r="F3" s="1814"/>
      <c r="G3" s="1814"/>
      <c r="H3" s="1814"/>
      <c r="I3" s="1814"/>
      <c r="J3" s="1814"/>
      <c r="K3" s="1814"/>
      <c r="L3" s="1814"/>
      <c r="M3" s="1814"/>
      <c r="N3" s="1814"/>
      <c r="O3" s="1814"/>
      <c r="P3" s="1814"/>
      <c r="Q3" s="1814"/>
    </row>
    <row r="4" spans="2:17" ht="23.25" x14ac:dyDescent="0.2">
      <c r="B4" s="1814" t="s">
        <v>682</v>
      </c>
      <c r="C4" s="1814"/>
      <c r="D4" s="1814"/>
      <c r="E4" s="1814"/>
      <c r="F4" s="1814"/>
      <c r="G4" s="1814"/>
      <c r="H4" s="1814"/>
      <c r="I4" s="1814"/>
      <c r="J4" s="1814"/>
      <c r="K4" s="1814"/>
      <c r="L4" s="1814"/>
      <c r="M4" s="1814"/>
      <c r="N4" s="1814"/>
      <c r="O4" s="1814"/>
      <c r="P4" s="1814"/>
      <c r="Q4" s="1814"/>
    </row>
    <row r="5" spans="2:17" ht="12.75" customHeight="1" x14ac:dyDescent="0.2">
      <c r="C5" s="1654"/>
      <c r="D5" s="1654"/>
      <c r="E5" s="1654"/>
      <c r="F5" s="1654"/>
      <c r="G5" s="1654"/>
      <c r="H5" s="1654"/>
      <c r="I5" s="1654"/>
      <c r="J5" s="1654"/>
      <c r="K5" s="1654"/>
      <c r="L5" s="1654"/>
      <c r="M5" s="1654"/>
      <c r="N5" s="1654"/>
      <c r="O5" s="1654"/>
    </row>
    <row r="6" spans="2:17" ht="12" customHeight="1" x14ac:dyDescent="0.2">
      <c r="C6" s="1654"/>
      <c r="D6" s="1654"/>
      <c r="E6" s="1654"/>
      <c r="F6" s="1654"/>
      <c r="G6" s="1654"/>
      <c r="H6" s="1654"/>
      <c r="I6" s="1654"/>
      <c r="J6" s="1654"/>
      <c r="K6" s="1654"/>
      <c r="L6" s="1654"/>
      <c r="M6" s="1654"/>
      <c r="N6" s="1654"/>
      <c r="O6" s="1654"/>
    </row>
    <row r="9" spans="2:17" ht="24.95" customHeight="1" x14ac:dyDescent="0.2">
      <c r="B9" s="1655" t="s">
        <v>5</v>
      </c>
      <c r="C9" s="1655" t="s">
        <v>56</v>
      </c>
      <c r="D9" s="1655" t="s">
        <v>1</v>
      </c>
      <c r="E9" s="1655" t="s">
        <v>2</v>
      </c>
      <c r="F9" s="1655" t="s">
        <v>3</v>
      </c>
      <c r="G9" s="1655" t="s">
        <v>6</v>
      </c>
      <c r="H9" s="1655" t="s">
        <v>220</v>
      </c>
      <c r="I9" s="1655" t="s">
        <v>221</v>
      </c>
      <c r="J9" s="1655" t="s">
        <v>222</v>
      </c>
      <c r="K9" s="1655" t="s">
        <v>223</v>
      </c>
      <c r="L9" s="1655" t="s">
        <v>677</v>
      </c>
      <c r="M9" s="1655" t="s">
        <v>678</v>
      </c>
      <c r="N9" s="1655" t="s">
        <v>679</v>
      </c>
      <c r="O9" s="1655" t="s">
        <v>680</v>
      </c>
      <c r="P9" s="1656" t="s">
        <v>517</v>
      </c>
      <c r="Q9" s="1655" t="s">
        <v>0</v>
      </c>
    </row>
    <row r="10" spans="2:17" ht="21.95" customHeight="1" x14ac:dyDescent="0.2">
      <c r="B10" s="1665">
        <v>1</v>
      </c>
      <c r="C10" s="1664" t="s">
        <v>41</v>
      </c>
      <c r="D10" s="1658">
        <v>163</v>
      </c>
      <c r="E10" s="1658">
        <v>169</v>
      </c>
      <c r="F10" s="1658">
        <v>217</v>
      </c>
      <c r="G10" s="1658">
        <v>214</v>
      </c>
      <c r="H10" s="1658">
        <v>176</v>
      </c>
      <c r="I10" s="1658">
        <v>208</v>
      </c>
      <c r="J10" s="1658">
        <v>150</v>
      </c>
      <c r="K10" s="1658">
        <v>172</v>
      </c>
      <c r="L10" s="1658">
        <v>214</v>
      </c>
      <c r="M10" s="1658">
        <v>194</v>
      </c>
      <c r="N10" s="1658">
        <v>148</v>
      </c>
      <c r="O10" s="1658">
        <v>160</v>
      </c>
      <c r="P10" s="1668">
        <f t="shared" ref="P10:P21" si="0">SUM(D10:O10)</f>
        <v>2185</v>
      </c>
      <c r="Q10" s="1669">
        <f t="shared" ref="Q10:Q21" si="1">ROUND((AVERAGE(D10:O10)),2)</f>
        <v>182.08</v>
      </c>
    </row>
    <row r="11" spans="2:17" ht="21.95" customHeight="1" x14ac:dyDescent="0.2">
      <c r="B11" s="1663">
        <v>2</v>
      </c>
      <c r="C11" s="1664" t="s">
        <v>34</v>
      </c>
      <c r="D11" s="1658">
        <v>143</v>
      </c>
      <c r="E11" s="1658">
        <v>181</v>
      </c>
      <c r="F11" s="1658">
        <v>180</v>
      </c>
      <c r="G11" s="1658">
        <v>228</v>
      </c>
      <c r="H11" s="1658">
        <v>156</v>
      </c>
      <c r="I11" s="1658">
        <v>174</v>
      </c>
      <c r="J11" s="1658">
        <v>153</v>
      </c>
      <c r="K11" s="1658">
        <v>203</v>
      </c>
      <c r="L11" s="1658">
        <v>183</v>
      </c>
      <c r="M11" s="1658">
        <v>209</v>
      </c>
      <c r="N11" s="1658">
        <v>194</v>
      </c>
      <c r="O11" s="1658">
        <v>166</v>
      </c>
      <c r="P11" s="1666">
        <f t="shared" si="0"/>
        <v>2170</v>
      </c>
      <c r="Q11" s="1667">
        <f t="shared" si="1"/>
        <v>180.83</v>
      </c>
    </row>
    <row r="12" spans="2:17" ht="21.95" customHeight="1" x14ac:dyDescent="0.2">
      <c r="B12" s="1663">
        <v>3</v>
      </c>
      <c r="C12" s="1664" t="s">
        <v>47</v>
      </c>
      <c r="D12" s="1658">
        <v>178</v>
      </c>
      <c r="E12" s="1658">
        <v>210</v>
      </c>
      <c r="F12" s="1658">
        <v>190</v>
      </c>
      <c r="G12" s="1658">
        <v>177</v>
      </c>
      <c r="H12" s="1658">
        <v>133</v>
      </c>
      <c r="I12" s="1658">
        <v>169</v>
      </c>
      <c r="J12" s="1658">
        <v>165</v>
      </c>
      <c r="K12" s="1658">
        <v>178</v>
      </c>
      <c r="L12" s="1658">
        <v>176</v>
      </c>
      <c r="M12" s="1658">
        <v>182</v>
      </c>
      <c r="N12" s="1658">
        <v>146</v>
      </c>
      <c r="O12" s="1658">
        <v>171</v>
      </c>
      <c r="P12" s="1666">
        <f t="shared" si="0"/>
        <v>2075</v>
      </c>
      <c r="Q12" s="1667">
        <f t="shared" si="1"/>
        <v>172.92</v>
      </c>
    </row>
    <row r="13" spans="2:17" ht="21.95" customHeight="1" x14ac:dyDescent="0.2">
      <c r="B13" s="1662">
        <v>4</v>
      </c>
      <c r="C13" s="1661" t="s">
        <v>50</v>
      </c>
      <c r="D13" s="1658">
        <v>166</v>
      </c>
      <c r="E13" s="1658">
        <v>175</v>
      </c>
      <c r="F13" s="1658">
        <v>195</v>
      </c>
      <c r="G13" s="1658">
        <v>164</v>
      </c>
      <c r="H13" s="1658">
        <v>170</v>
      </c>
      <c r="I13" s="1658">
        <v>175</v>
      </c>
      <c r="J13" s="1658">
        <v>181</v>
      </c>
      <c r="K13" s="1658">
        <v>183</v>
      </c>
      <c r="L13" s="1658">
        <v>190</v>
      </c>
      <c r="M13" s="1658">
        <v>158</v>
      </c>
      <c r="N13" s="1658">
        <v>139</v>
      </c>
      <c r="O13" s="1658">
        <v>172</v>
      </c>
      <c r="P13" s="1659">
        <f t="shared" si="0"/>
        <v>2068</v>
      </c>
      <c r="Q13" s="1660">
        <f t="shared" si="1"/>
        <v>172.33</v>
      </c>
    </row>
    <row r="14" spans="2:17" ht="21.95" customHeight="1" x14ac:dyDescent="0.2">
      <c r="B14" s="1662">
        <v>5</v>
      </c>
      <c r="C14" s="1657" t="s">
        <v>566</v>
      </c>
      <c r="D14" s="1658">
        <v>176</v>
      </c>
      <c r="E14" s="1658">
        <v>185</v>
      </c>
      <c r="F14" s="1658">
        <v>184</v>
      </c>
      <c r="G14" s="1658">
        <v>172</v>
      </c>
      <c r="H14" s="1658">
        <v>157</v>
      </c>
      <c r="I14" s="1658">
        <v>181</v>
      </c>
      <c r="J14" s="1658">
        <v>169</v>
      </c>
      <c r="K14" s="1658">
        <v>167</v>
      </c>
      <c r="L14" s="1658">
        <v>191</v>
      </c>
      <c r="M14" s="1658">
        <v>156</v>
      </c>
      <c r="N14" s="1658">
        <v>135</v>
      </c>
      <c r="O14" s="1658">
        <v>170</v>
      </c>
      <c r="P14" s="1659">
        <f t="shared" si="0"/>
        <v>2043</v>
      </c>
      <c r="Q14" s="1660">
        <f t="shared" si="1"/>
        <v>170.25</v>
      </c>
    </row>
    <row r="15" spans="2:17" ht="21.95" customHeight="1" x14ac:dyDescent="0.2">
      <c r="B15" s="1662">
        <v>6</v>
      </c>
      <c r="C15" s="1657" t="s">
        <v>12</v>
      </c>
      <c r="D15" s="1658">
        <v>164</v>
      </c>
      <c r="E15" s="1658">
        <v>138</v>
      </c>
      <c r="F15" s="1658">
        <v>185</v>
      </c>
      <c r="G15" s="1658">
        <v>156</v>
      </c>
      <c r="H15" s="1658">
        <v>189</v>
      </c>
      <c r="I15" s="1658">
        <v>175</v>
      </c>
      <c r="J15" s="1658">
        <v>158</v>
      </c>
      <c r="K15" s="1658">
        <v>154</v>
      </c>
      <c r="L15" s="1658">
        <v>176</v>
      </c>
      <c r="M15" s="1658">
        <v>151</v>
      </c>
      <c r="N15" s="1658">
        <v>220</v>
      </c>
      <c r="O15" s="1658">
        <v>166</v>
      </c>
      <c r="P15" s="1659">
        <f t="shared" si="0"/>
        <v>2032</v>
      </c>
      <c r="Q15" s="1660">
        <f t="shared" si="1"/>
        <v>169.33</v>
      </c>
    </row>
    <row r="16" spans="2:17" ht="21.95" customHeight="1" x14ac:dyDescent="0.2">
      <c r="B16" s="1662">
        <v>7</v>
      </c>
      <c r="C16" s="1657" t="s">
        <v>573</v>
      </c>
      <c r="D16" s="1658">
        <v>147</v>
      </c>
      <c r="E16" s="1658">
        <v>174</v>
      </c>
      <c r="F16" s="1658">
        <v>168</v>
      </c>
      <c r="G16" s="1658">
        <v>167</v>
      </c>
      <c r="H16" s="1658">
        <v>174</v>
      </c>
      <c r="I16" s="1658">
        <v>147</v>
      </c>
      <c r="J16" s="1658">
        <v>179</v>
      </c>
      <c r="K16" s="1658">
        <v>127</v>
      </c>
      <c r="L16" s="1658">
        <v>172</v>
      </c>
      <c r="M16" s="1658">
        <v>165</v>
      </c>
      <c r="N16" s="1658">
        <v>190</v>
      </c>
      <c r="O16" s="1658">
        <v>181</v>
      </c>
      <c r="P16" s="1659">
        <f t="shared" si="0"/>
        <v>1991</v>
      </c>
      <c r="Q16" s="1660">
        <f t="shared" si="1"/>
        <v>165.92</v>
      </c>
    </row>
    <row r="17" spans="2:17" ht="21.95" customHeight="1" x14ac:dyDescent="0.2">
      <c r="B17" s="1662">
        <v>8</v>
      </c>
      <c r="C17" s="1661" t="s">
        <v>44</v>
      </c>
      <c r="D17" s="1658">
        <v>177</v>
      </c>
      <c r="E17" s="1658">
        <v>189</v>
      </c>
      <c r="F17" s="1658">
        <v>176</v>
      </c>
      <c r="G17" s="1658">
        <v>157</v>
      </c>
      <c r="H17" s="1658">
        <v>149</v>
      </c>
      <c r="I17" s="1658">
        <v>160</v>
      </c>
      <c r="J17" s="1658">
        <v>164</v>
      </c>
      <c r="K17" s="1658">
        <v>166</v>
      </c>
      <c r="L17" s="1658">
        <v>138</v>
      </c>
      <c r="M17" s="1658">
        <v>137</v>
      </c>
      <c r="N17" s="1658">
        <v>158</v>
      </c>
      <c r="O17" s="1658">
        <v>201</v>
      </c>
      <c r="P17" s="1659">
        <f t="shared" si="0"/>
        <v>1972</v>
      </c>
      <c r="Q17" s="1660">
        <f t="shared" si="1"/>
        <v>164.33</v>
      </c>
    </row>
    <row r="18" spans="2:17" ht="21.95" customHeight="1" x14ac:dyDescent="0.2">
      <c r="B18" s="1662">
        <v>9</v>
      </c>
      <c r="C18" s="1661" t="s">
        <v>580</v>
      </c>
      <c r="D18" s="1658">
        <v>168</v>
      </c>
      <c r="E18" s="1658">
        <v>161</v>
      </c>
      <c r="F18" s="1658">
        <v>191</v>
      </c>
      <c r="G18" s="1658">
        <v>133</v>
      </c>
      <c r="H18" s="1658">
        <v>131</v>
      </c>
      <c r="I18" s="1658">
        <v>142</v>
      </c>
      <c r="J18" s="1658">
        <v>164</v>
      </c>
      <c r="K18" s="1658">
        <v>148</v>
      </c>
      <c r="L18" s="1658">
        <v>198</v>
      </c>
      <c r="M18" s="1658">
        <v>153</v>
      </c>
      <c r="N18" s="1658">
        <v>194</v>
      </c>
      <c r="O18" s="1658">
        <v>148</v>
      </c>
      <c r="P18" s="1659">
        <f t="shared" si="0"/>
        <v>1931</v>
      </c>
      <c r="Q18" s="1660">
        <f t="shared" si="1"/>
        <v>160.91999999999999</v>
      </c>
    </row>
    <row r="19" spans="2:17" ht="21.95" customHeight="1" x14ac:dyDescent="0.2">
      <c r="B19" s="1662">
        <v>10</v>
      </c>
      <c r="C19" s="1661" t="s">
        <v>14</v>
      </c>
      <c r="D19" s="1658">
        <v>155</v>
      </c>
      <c r="E19" s="1658">
        <v>140</v>
      </c>
      <c r="F19" s="1658">
        <v>137</v>
      </c>
      <c r="G19" s="1658">
        <v>163</v>
      </c>
      <c r="H19" s="1658">
        <v>146</v>
      </c>
      <c r="I19" s="1658">
        <v>163</v>
      </c>
      <c r="J19" s="1658">
        <v>181</v>
      </c>
      <c r="K19" s="1658">
        <v>148</v>
      </c>
      <c r="L19" s="1658">
        <v>163</v>
      </c>
      <c r="M19" s="1658">
        <v>139</v>
      </c>
      <c r="N19" s="1658">
        <v>167</v>
      </c>
      <c r="O19" s="1658">
        <v>166</v>
      </c>
      <c r="P19" s="1659">
        <f t="shared" si="0"/>
        <v>1868</v>
      </c>
      <c r="Q19" s="1660">
        <f t="shared" si="1"/>
        <v>155.66999999999999</v>
      </c>
    </row>
    <row r="20" spans="2:17" ht="21.95" customHeight="1" x14ac:dyDescent="0.2">
      <c r="B20" s="1662">
        <v>11</v>
      </c>
      <c r="C20" s="1657" t="s">
        <v>39</v>
      </c>
      <c r="D20" s="1658">
        <v>136</v>
      </c>
      <c r="E20" s="1658">
        <v>157</v>
      </c>
      <c r="F20" s="1658">
        <v>172</v>
      </c>
      <c r="G20" s="1658">
        <v>134</v>
      </c>
      <c r="H20" s="1658">
        <v>135</v>
      </c>
      <c r="I20" s="1658">
        <v>128</v>
      </c>
      <c r="J20" s="1658">
        <v>140</v>
      </c>
      <c r="K20" s="1658">
        <v>198</v>
      </c>
      <c r="L20" s="1658">
        <v>211</v>
      </c>
      <c r="M20" s="1658">
        <v>134</v>
      </c>
      <c r="N20" s="1658">
        <v>170</v>
      </c>
      <c r="O20" s="1658">
        <v>145</v>
      </c>
      <c r="P20" s="1659">
        <f t="shared" si="0"/>
        <v>1860</v>
      </c>
      <c r="Q20" s="1660">
        <f t="shared" si="1"/>
        <v>155</v>
      </c>
    </row>
    <row r="21" spans="2:17" ht="21.95" customHeight="1" x14ac:dyDescent="0.2">
      <c r="B21" s="1662">
        <v>12</v>
      </c>
      <c r="C21" s="1661" t="s">
        <v>46</v>
      </c>
      <c r="D21" s="1658">
        <v>157</v>
      </c>
      <c r="E21" s="1658">
        <v>124</v>
      </c>
      <c r="F21" s="1658">
        <v>155</v>
      </c>
      <c r="G21" s="1658">
        <v>130</v>
      </c>
      <c r="H21" s="1658">
        <v>173</v>
      </c>
      <c r="I21" s="1658">
        <v>192</v>
      </c>
      <c r="J21" s="1658">
        <v>129</v>
      </c>
      <c r="K21" s="1658">
        <v>142</v>
      </c>
      <c r="L21" s="1658">
        <v>152</v>
      </c>
      <c r="M21" s="1658">
        <v>181</v>
      </c>
      <c r="N21" s="1658">
        <v>135</v>
      </c>
      <c r="O21" s="1658">
        <v>186</v>
      </c>
      <c r="P21" s="1659">
        <f t="shared" si="0"/>
        <v>1856</v>
      </c>
      <c r="Q21" s="1660">
        <f t="shared" si="1"/>
        <v>154.66999999999999</v>
      </c>
    </row>
  </sheetData>
  <mergeCells count="2">
    <mergeCell ref="B1:Q3"/>
    <mergeCell ref="B4:Q4"/>
  </mergeCells>
  <conditionalFormatting sqref="D10:O21">
    <cfRule type="cellIs" dxfId="109" priority="1" operator="greaterThan">
      <formula>199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94"/>
  <sheetViews>
    <sheetView topLeftCell="A40" zoomScale="50" zoomScaleNormal="50" workbookViewId="0">
      <selection activeCell="AD78" sqref="AD78"/>
    </sheetView>
  </sheetViews>
  <sheetFormatPr defaultColWidth="11.42578125" defaultRowHeight="15" outlineLevelRow="1" x14ac:dyDescent="0.2"/>
  <cols>
    <col min="1" max="1" width="8.28515625" style="2114" customWidth="1"/>
    <col min="2" max="2" width="28.140625" style="2273" customWidth="1"/>
    <col min="3" max="3" width="8.7109375" style="1997" customWidth="1"/>
    <col min="4" max="4" width="27.42578125" style="2273" customWidth="1"/>
    <col min="5" max="5" width="8.7109375" style="1997" customWidth="1"/>
    <col min="6" max="6" width="26.7109375" style="2273" customWidth="1"/>
    <col min="7" max="7" width="8.7109375" style="1997" customWidth="1"/>
    <col min="8" max="8" width="25" style="2273" customWidth="1"/>
    <col min="9" max="9" width="8.7109375" style="1997" customWidth="1"/>
    <col min="10" max="10" width="25.140625" style="1997" customWidth="1"/>
    <col min="11" max="11" width="8.7109375" style="1997" customWidth="1"/>
    <col min="12" max="12" width="25.85546875" style="1997" customWidth="1"/>
    <col min="13" max="13" width="8.7109375" style="1997" customWidth="1"/>
    <col min="14" max="14" width="4.140625" style="2110" customWidth="1"/>
    <col min="15" max="15" width="4.140625" style="1997" customWidth="1"/>
    <col min="16" max="16" width="6.85546875" style="2111" customWidth="1"/>
    <col min="17" max="17" width="30.5703125" style="2112" bestFit="1" customWidth="1"/>
    <col min="18" max="18" width="14.42578125" style="1997" bestFit="1" customWidth="1"/>
    <col min="19" max="21" width="9.28515625" style="1997" customWidth="1"/>
    <col min="22" max="22" width="11.28515625" style="1997" bestFit="1" customWidth="1"/>
    <col min="23" max="24" width="9.28515625" style="1997" customWidth="1"/>
    <col min="25" max="25" width="16" style="1997" bestFit="1" customWidth="1"/>
    <col min="26" max="26" width="11.7109375" style="1997" customWidth="1"/>
    <col min="27" max="27" width="4" style="1997" customWidth="1"/>
    <col min="28" max="28" width="5.42578125" style="1955" customWidth="1"/>
    <col min="29" max="29" width="39.140625" style="1997" customWidth="1"/>
    <col min="30" max="30" width="13.85546875" style="2088" customWidth="1"/>
    <col min="31" max="31" width="11.42578125" style="1954"/>
    <col min="32" max="16384" width="11.42578125" style="1997"/>
  </cols>
  <sheetData>
    <row r="1" spans="1:31" s="1955" customFormat="1" ht="18" x14ac:dyDescent="0.2">
      <c r="A1" s="2275" t="s">
        <v>683</v>
      </c>
      <c r="B1" s="2275"/>
      <c r="C1" s="2275"/>
      <c r="D1" s="2275"/>
      <c r="E1" s="2275"/>
      <c r="F1" s="2275"/>
      <c r="G1" s="2275"/>
      <c r="H1" s="2275"/>
      <c r="I1" s="2275"/>
      <c r="J1" s="2275"/>
      <c r="K1" s="2275"/>
      <c r="L1" s="2275"/>
      <c r="M1" s="2275"/>
      <c r="N1" s="2275"/>
      <c r="O1" s="2275"/>
      <c r="P1" s="2275"/>
      <c r="Q1" s="2275"/>
      <c r="R1" s="2275"/>
      <c r="S1" s="2275"/>
      <c r="T1" s="2275"/>
      <c r="U1" s="2275"/>
      <c r="V1" s="2275"/>
      <c r="W1" s="2275"/>
      <c r="X1" s="2275"/>
      <c r="Y1" s="2275"/>
      <c r="Z1" s="2275"/>
      <c r="AA1" s="2275"/>
      <c r="AB1" s="2275"/>
      <c r="AC1" s="2275"/>
      <c r="AD1" s="2275"/>
      <c r="AE1" s="1954"/>
    </row>
    <row r="2" spans="1:31" s="1955" customFormat="1" ht="18" x14ac:dyDescent="0.2">
      <c r="A2" s="1964"/>
      <c r="B2" s="1964"/>
      <c r="C2" s="1964"/>
      <c r="D2" s="1964"/>
      <c r="E2" s="1964"/>
      <c r="F2" s="1964"/>
      <c r="G2" s="1964"/>
      <c r="H2" s="1964"/>
      <c r="I2" s="1964"/>
      <c r="J2" s="1964"/>
      <c r="K2" s="1964"/>
      <c r="L2" s="1964"/>
      <c r="M2" s="1964"/>
      <c r="N2" s="1964"/>
      <c r="O2" s="1964"/>
      <c r="P2" s="1964"/>
      <c r="Q2" s="1964"/>
      <c r="R2" s="1964"/>
      <c r="S2" s="1964"/>
      <c r="T2" s="1964"/>
      <c r="U2" s="1964"/>
      <c r="V2" s="1964"/>
      <c r="W2" s="1964"/>
      <c r="X2" s="1964"/>
      <c r="Y2" s="1964"/>
      <c r="Z2" s="1964"/>
      <c r="AA2" s="1964"/>
      <c r="AB2" s="1964"/>
      <c r="AC2" s="1964"/>
      <c r="AD2" s="1964"/>
      <c r="AE2" s="1954"/>
    </row>
    <row r="3" spans="1:31" s="1955" customFormat="1" ht="18" x14ac:dyDescent="0.2">
      <c r="A3" s="1956" t="s">
        <v>88</v>
      </c>
      <c r="B3" s="1957"/>
      <c r="C3" s="1957"/>
      <c r="D3" s="1957"/>
      <c r="E3" s="1957"/>
      <c r="F3" s="1957"/>
      <c r="G3" s="1957"/>
      <c r="H3" s="1957"/>
      <c r="N3" s="1958"/>
      <c r="Q3" s="1959"/>
      <c r="Y3" s="1957"/>
      <c r="Z3" s="1957"/>
      <c r="AA3" s="1960"/>
      <c r="AE3" s="1954"/>
    </row>
    <row r="4" spans="1:31" s="1955" customFormat="1" ht="18.75" outlineLevel="1" thickBot="1" x14ac:dyDescent="0.25">
      <c r="A4" s="1960"/>
      <c r="B4" s="1960"/>
      <c r="D4" s="1961"/>
      <c r="F4" s="1961"/>
      <c r="H4" s="1961"/>
      <c r="N4" s="1962"/>
      <c r="O4" s="1963"/>
      <c r="P4" s="1964"/>
      <c r="Q4" s="1965"/>
      <c r="R4" s="1957"/>
      <c r="S4" s="1957"/>
      <c r="T4" s="1957"/>
      <c r="U4" s="1957"/>
      <c r="V4" s="1957"/>
      <c r="W4" s="1957"/>
      <c r="X4" s="1957"/>
      <c r="Y4" s="1957"/>
      <c r="Z4" s="1957"/>
      <c r="AA4" s="1960"/>
      <c r="AD4" s="1955" t="s">
        <v>59</v>
      </c>
      <c r="AE4" s="1954"/>
    </row>
    <row r="5" spans="1:31" s="1977" customFormat="1" ht="20.100000000000001" customHeight="1" outlineLevel="1" x14ac:dyDescent="0.2">
      <c r="A5" s="1966" t="s">
        <v>510</v>
      </c>
      <c r="B5" s="1967"/>
      <c r="C5" s="1967"/>
      <c r="D5" s="1967"/>
      <c r="E5" s="1967"/>
      <c r="F5" s="1967"/>
      <c r="G5" s="1967"/>
      <c r="H5" s="1967"/>
      <c r="I5" s="1967"/>
      <c r="J5" s="1967"/>
      <c r="K5" s="1967"/>
      <c r="L5" s="1967"/>
      <c r="M5" s="1968"/>
      <c r="N5" s="1969"/>
      <c r="O5" s="1970"/>
      <c r="P5" s="1971" t="s">
        <v>511</v>
      </c>
      <c r="Q5" s="1972" t="s">
        <v>512</v>
      </c>
      <c r="R5" s="1973"/>
      <c r="S5" s="1973"/>
      <c r="T5" s="1973"/>
      <c r="U5" s="1973"/>
      <c r="V5" s="1973"/>
      <c r="W5" s="1973"/>
      <c r="X5" s="1974"/>
      <c r="Y5" s="1975" t="s">
        <v>513</v>
      </c>
      <c r="Z5" s="1976" t="s">
        <v>0</v>
      </c>
      <c r="AB5" s="1978" t="s">
        <v>96</v>
      </c>
      <c r="AC5" s="1979" t="s">
        <v>47</v>
      </c>
      <c r="AD5" s="1980">
        <v>520</v>
      </c>
    </row>
    <row r="6" spans="1:31" ht="20.100000000000001" customHeight="1" outlineLevel="1" thickBot="1" x14ac:dyDescent="0.25">
      <c r="A6" s="1981" t="s">
        <v>514</v>
      </c>
      <c r="B6" s="1982" t="s">
        <v>121</v>
      </c>
      <c r="C6" s="1983" t="s">
        <v>82</v>
      </c>
      <c r="D6" s="1984" t="s">
        <v>122</v>
      </c>
      <c r="E6" s="1984" t="s">
        <v>82</v>
      </c>
      <c r="F6" s="1984" t="s">
        <v>123</v>
      </c>
      <c r="G6" s="1984" t="s">
        <v>82</v>
      </c>
      <c r="H6" s="1984" t="s">
        <v>124</v>
      </c>
      <c r="I6" s="1984" t="s">
        <v>82</v>
      </c>
      <c r="J6" s="1984" t="s">
        <v>515</v>
      </c>
      <c r="K6" s="1984" t="s">
        <v>82</v>
      </c>
      <c r="L6" s="1984" t="s">
        <v>516</v>
      </c>
      <c r="M6" s="1985" t="s">
        <v>82</v>
      </c>
      <c r="N6" s="1986"/>
      <c r="O6" s="1987"/>
      <c r="P6" s="1988"/>
      <c r="Q6" s="1989" t="s">
        <v>472</v>
      </c>
      <c r="R6" s="1990" t="s">
        <v>132</v>
      </c>
      <c r="S6" s="1991" t="s">
        <v>1</v>
      </c>
      <c r="T6" s="1991" t="s">
        <v>2</v>
      </c>
      <c r="U6" s="1991" t="s">
        <v>3</v>
      </c>
      <c r="V6" s="1992" t="s">
        <v>94</v>
      </c>
      <c r="W6" s="1993" t="s">
        <v>517</v>
      </c>
      <c r="X6" s="1994" t="s">
        <v>87</v>
      </c>
      <c r="Y6" s="1995"/>
      <c r="Z6" s="1996"/>
      <c r="AB6" s="1998" t="s">
        <v>97</v>
      </c>
      <c r="AC6" s="1999" t="s">
        <v>68</v>
      </c>
      <c r="AD6" s="2000">
        <v>512</v>
      </c>
    </row>
    <row r="7" spans="1:31" ht="20.100000000000001" customHeight="1" outlineLevel="1" x14ac:dyDescent="0.2">
      <c r="A7" s="2001"/>
      <c r="B7" s="2002" t="s">
        <v>47</v>
      </c>
      <c r="C7" s="2003">
        <v>125</v>
      </c>
      <c r="D7" s="2002" t="s">
        <v>567</v>
      </c>
      <c r="E7" s="2003">
        <v>116</v>
      </c>
      <c r="F7" s="2002" t="s">
        <v>577</v>
      </c>
      <c r="G7" s="2003">
        <v>76</v>
      </c>
      <c r="H7" s="2004" t="s">
        <v>136</v>
      </c>
      <c r="I7" s="2003">
        <v>142</v>
      </c>
      <c r="J7" s="2002" t="s">
        <v>571</v>
      </c>
      <c r="K7" s="2003">
        <v>138</v>
      </c>
      <c r="L7" s="2002" t="s">
        <v>566</v>
      </c>
      <c r="M7" s="2005">
        <v>132</v>
      </c>
      <c r="N7" s="2006"/>
      <c r="O7" s="1987"/>
      <c r="P7" s="2007">
        <v>1</v>
      </c>
      <c r="Q7" s="2008" t="s">
        <v>47</v>
      </c>
      <c r="R7" s="2009" t="s">
        <v>70</v>
      </c>
      <c r="S7" s="2010">
        <f>C7</f>
        <v>125</v>
      </c>
      <c r="T7" s="2010">
        <f>E13</f>
        <v>189</v>
      </c>
      <c r="U7" s="2010">
        <f>G16</f>
        <v>146</v>
      </c>
      <c r="V7" s="2011">
        <v>185</v>
      </c>
      <c r="W7" s="2012">
        <f>SUM(S7:V7)-MIN(S7:V7)</f>
        <v>520</v>
      </c>
      <c r="X7" s="2013">
        <v>0</v>
      </c>
      <c r="Y7" s="2014">
        <f>SUM(W7:X7)</f>
        <v>520</v>
      </c>
      <c r="Z7" s="2015">
        <f>Y7/3</f>
        <v>173.33333333333334</v>
      </c>
      <c r="AB7" s="1998" t="s">
        <v>98</v>
      </c>
      <c r="AC7" s="2016" t="s">
        <v>10</v>
      </c>
      <c r="AD7" s="2000">
        <v>510</v>
      </c>
    </row>
    <row r="8" spans="1:31" ht="20.100000000000001" customHeight="1" outlineLevel="1" x14ac:dyDescent="0.2">
      <c r="A8" s="2001"/>
      <c r="B8" s="2002" t="s">
        <v>569</v>
      </c>
      <c r="C8" s="2003">
        <v>102</v>
      </c>
      <c r="D8" s="2004" t="s">
        <v>591</v>
      </c>
      <c r="E8" s="2003">
        <v>62</v>
      </c>
      <c r="F8" s="2002" t="s">
        <v>684</v>
      </c>
      <c r="G8" s="2003">
        <v>109</v>
      </c>
      <c r="H8" s="2004" t="s">
        <v>581</v>
      </c>
      <c r="I8" s="2003">
        <v>149</v>
      </c>
      <c r="J8" s="2002" t="s">
        <v>134</v>
      </c>
      <c r="K8" s="2003">
        <v>135</v>
      </c>
      <c r="L8" s="2002" t="s">
        <v>12</v>
      </c>
      <c r="M8" s="2005">
        <v>156</v>
      </c>
      <c r="N8" s="2006"/>
      <c r="O8" s="1987"/>
      <c r="P8" s="2017">
        <v>2</v>
      </c>
      <c r="Q8" s="2018" t="s">
        <v>569</v>
      </c>
      <c r="R8" s="2019" t="s">
        <v>75</v>
      </c>
      <c r="S8" s="2020">
        <f>C8</f>
        <v>102</v>
      </c>
      <c r="T8" s="2020">
        <f>E11</f>
        <v>154</v>
      </c>
      <c r="U8" s="2020">
        <f>G17</f>
        <v>136</v>
      </c>
      <c r="V8" s="2021">
        <v>142</v>
      </c>
      <c r="W8" s="2022">
        <f t="shared" ref="W8:W24" si="0">SUM(S8:V8)-MIN(S8:V8)</f>
        <v>432</v>
      </c>
      <c r="X8" s="2023">
        <v>0</v>
      </c>
      <c r="Y8" s="2024">
        <f t="shared" ref="Y8:Y24" si="1">SUM(W8:X8)</f>
        <v>432</v>
      </c>
      <c r="Z8" s="2025">
        <f t="shared" ref="Z8:Z24" si="2">Y8/3</f>
        <v>144</v>
      </c>
      <c r="AB8" s="1998" t="s">
        <v>99</v>
      </c>
      <c r="AC8" s="2016" t="s">
        <v>50</v>
      </c>
      <c r="AD8" s="2000">
        <v>509</v>
      </c>
    </row>
    <row r="9" spans="1:31" ht="20.100000000000001" customHeight="1" outlineLevel="1" x14ac:dyDescent="0.2">
      <c r="A9" s="2026"/>
      <c r="B9" s="2002" t="s">
        <v>573</v>
      </c>
      <c r="C9" s="2003">
        <v>157</v>
      </c>
      <c r="D9" s="2002" t="s">
        <v>602</v>
      </c>
      <c r="E9" s="2003">
        <v>141</v>
      </c>
      <c r="F9" s="2002" t="s">
        <v>51</v>
      </c>
      <c r="G9" s="2003">
        <v>127</v>
      </c>
      <c r="H9" s="2002" t="s">
        <v>572</v>
      </c>
      <c r="I9" s="2003">
        <v>144</v>
      </c>
      <c r="J9" s="2004" t="s">
        <v>589</v>
      </c>
      <c r="K9" s="2003">
        <v>100</v>
      </c>
      <c r="L9" s="2002" t="s">
        <v>194</v>
      </c>
      <c r="M9" s="2005">
        <v>148</v>
      </c>
      <c r="N9" s="2027"/>
      <c r="O9" s="1987"/>
      <c r="P9" s="2017">
        <v>3</v>
      </c>
      <c r="Q9" s="2028" t="s">
        <v>573</v>
      </c>
      <c r="R9" s="2019" t="s">
        <v>79</v>
      </c>
      <c r="S9" s="2020">
        <f>C9</f>
        <v>157</v>
      </c>
      <c r="T9" s="2020">
        <f>E12</f>
        <v>131</v>
      </c>
      <c r="U9" s="2020">
        <f>G15</f>
        <v>139</v>
      </c>
      <c r="V9" s="2021">
        <v>143</v>
      </c>
      <c r="W9" s="2022">
        <f>SUM(S9:V9)-MIN(S9:V9)</f>
        <v>439</v>
      </c>
      <c r="X9" s="2023">
        <v>0</v>
      </c>
      <c r="Y9" s="2024">
        <f t="shared" si="1"/>
        <v>439</v>
      </c>
      <c r="Z9" s="2025">
        <f t="shared" si="2"/>
        <v>146.33333333333334</v>
      </c>
      <c r="AB9" s="1998" t="s">
        <v>100</v>
      </c>
      <c r="AC9" s="1999" t="s">
        <v>12</v>
      </c>
      <c r="AD9" s="2000">
        <v>505</v>
      </c>
    </row>
    <row r="10" spans="1:31" ht="20.100000000000001" customHeight="1" outlineLevel="1" x14ac:dyDescent="0.2">
      <c r="A10" s="1981" t="s">
        <v>518</v>
      </c>
      <c r="B10" s="1982" t="s">
        <v>121</v>
      </c>
      <c r="C10" s="1983" t="s">
        <v>82</v>
      </c>
      <c r="D10" s="2029" t="s">
        <v>122</v>
      </c>
      <c r="E10" s="1984" t="s">
        <v>82</v>
      </c>
      <c r="F10" s="2029" t="s">
        <v>123</v>
      </c>
      <c r="G10" s="1984" t="s">
        <v>82</v>
      </c>
      <c r="H10" s="2029" t="s">
        <v>124</v>
      </c>
      <c r="I10" s="1984" t="s">
        <v>82</v>
      </c>
      <c r="J10" s="2029" t="s">
        <v>515</v>
      </c>
      <c r="K10" s="1984" t="s">
        <v>82</v>
      </c>
      <c r="L10" s="2029" t="s">
        <v>516</v>
      </c>
      <c r="M10" s="1985" t="s">
        <v>82</v>
      </c>
      <c r="N10" s="2027"/>
      <c r="O10" s="1987"/>
      <c r="P10" s="2017">
        <v>4</v>
      </c>
      <c r="Q10" s="2028" t="s">
        <v>567</v>
      </c>
      <c r="R10" s="2019" t="s">
        <v>72</v>
      </c>
      <c r="S10" s="2020">
        <f>E7</f>
        <v>116</v>
      </c>
      <c r="T10" s="2020">
        <f>G13</f>
        <v>155</v>
      </c>
      <c r="U10" s="2020">
        <f>I16</f>
        <v>159</v>
      </c>
      <c r="V10" s="2021">
        <v>150</v>
      </c>
      <c r="W10" s="2022">
        <f t="shared" si="0"/>
        <v>464</v>
      </c>
      <c r="X10" s="2023">
        <v>0</v>
      </c>
      <c r="Y10" s="2024">
        <f t="shared" si="1"/>
        <v>464</v>
      </c>
      <c r="Z10" s="2025">
        <f t="shared" si="2"/>
        <v>154.66666666666666</v>
      </c>
      <c r="AB10" s="1998" t="s">
        <v>101</v>
      </c>
      <c r="AC10" s="1999" t="s">
        <v>570</v>
      </c>
      <c r="AD10" s="2000">
        <v>504</v>
      </c>
    </row>
    <row r="11" spans="1:31" ht="20.100000000000001" customHeight="1" outlineLevel="1" x14ac:dyDescent="0.2">
      <c r="A11" s="2001"/>
      <c r="B11" s="2002" t="s">
        <v>12</v>
      </c>
      <c r="C11" s="2003">
        <v>154</v>
      </c>
      <c r="D11" s="2002" t="s">
        <v>569</v>
      </c>
      <c r="E11" s="2003">
        <v>154</v>
      </c>
      <c r="F11" s="2004" t="s">
        <v>591</v>
      </c>
      <c r="G11" s="2003">
        <v>55</v>
      </c>
      <c r="H11" s="2002" t="s">
        <v>684</v>
      </c>
      <c r="I11" s="2003">
        <v>136</v>
      </c>
      <c r="J11" s="2004" t="s">
        <v>581</v>
      </c>
      <c r="K11" s="2003">
        <v>133</v>
      </c>
      <c r="L11" s="2002" t="s">
        <v>134</v>
      </c>
      <c r="M11" s="2005">
        <v>140</v>
      </c>
      <c r="N11" s="1986"/>
      <c r="O11" s="1987"/>
      <c r="P11" s="2017">
        <v>5</v>
      </c>
      <c r="Q11" s="2018" t="s">
        <v>591</v>
      </c>
      <c r="R11" s="2019" t="s">
        <v>76</v>
      </c>
      <c r="S11" s="2020">
        <f>E8</f>
        <v>62</v>
      </c>
      <c r="T11" s="2020">
        <f>G11</f>
        <v>55</v>
      </c>
      <c r="U11" s="2020">
        <f>I17</f>
        <v>42</v>
      </c>
      <c r="V11" s="2021">
        <v>0</v>
      </c>
      <c r="W11" s="2022">
        <f t="shared" si="0"/>
        <v>159</v>
      </c>
      <c r="X11" s="2023">
        <v>24</v>
      </c>
      <c r="Y11" s="2024">
        <f t="shared" si="1"/>
        <v>183</v>
      </c>
      <c r="Z11" s="2025">
        <f t="shared" si="2"/>
        <v>61</v>
      </c>
      <c r="AA11" s="2030"/>
      <c r="AB11" s="1998" t="s">
        <v>102</v>
      </c>
      <c r="AC11" s="2016" t="s">
        <v>14</v>
      </c>
      <c r="AD11" s="2000">
        <v>496</v>
      </c>
    </row>
    <row r="12" spans="1:31" s="2030" customFormat="1" ht="20.100000000000001" customHeight="1" outlineLevel="1" x14ac:dyDescent="0.2">
      <c r="A12" s="2001"/>
      <c r="B12" s="2002" t="s">
        <v>194</v>
      </c>
      <c r="C12" s="2003">
        <v>181</v>
      </c>
      <c r="D12" s="2002" t="s">
        <v>573</v>
      </c>
      <c r="E12" s="2003">
        <v>131</v>
      </c>
      <c r="F12" s="2002" t="s">
        <v>602</v>
      </c>
      <c r="G12" s="2003">
        <v>136</v>
      </c>
      <c r="H12" s="2002" t="s">
        <v>51</v>
      </c>
      <c r="I12" s="2003">
        <v>126</v>
      </c>
      <c r="J12" s="2002" t="s">
        <v>572</v>
      </c>
      <c r="K12" s="2003">
        <v>158</v>
      </c>
      <c r="L12" s="2004" t="s">
        <v>589</v>
      </c>
      <c r="M12" s="2005">
        <v>137</v>
      </c>
      <c r="N12" s="2006"/>
      <c r="O12" s="2031"/>
      <c r="P12" s="2017">
        <v>6</v>
      </c>
      <c r="Q12" s="2028" t="s">
        <v>602</v>
      </c>
      <c r="R12" s="2019" t="s">
        <v>80</v>
      </c>
      <c r="S12" s="2020">
        <f>E9</f>
        <v>141</v>
      </c>
      <c r="T12" s="2020">
        <f>G12</f>
        <v>136</v>
      </c>
      <c r="U12" s="2020">
        <f>I15</f>
        <v>122</v>
      </c>
      <c r="V12" s="2021">
        <v>154</v>
      </c>
      <c r="W12" s="2022">
        <f t="shared" si="0"/>
        <v>431</v>
      </c>
      <c r="X12" s="2023">
        <v>0</v>
      </c>
      <c r="Y12" s="2024">
        <f t="shared" si="1"/>
        <v>431</v>
      </c>
      <c r="Z12" s="2025">
        <f t="shared" si="2"/>
        <v>143.66666666666666</v>
      </c>
      <c r="AB12" s="1998" t="s">
        <v>103</v>
      </c>
      <c r="AC12" s="2016" t="s">
        <v>136</v>
      </c>
      <c r="AD12" s="2000">
        <v>495</v>
      </c>
    </row>
    <row r="13" spans="1:31" s="2030" customFormat="1" ht="20.100000000000001" customHeight="1" outlineLevel="1" x14ac:dyDescent="0.2">
      <c r="A13" s="2026"/>
      <c r="B13" s="2002" t="s">
        <v>566</v>
      </c>
      <c r="C13" s="2003">
        <v>147</v>
      </c>
      <c r="D13" s="2002" t="s">
        <v>47</v>
      </c>
      <c r="E13" s="2003">
        <v>189</v>
      </c>
      <c r="F13" s="2002" t="s">
        <v>567</v>
      </c>
      <c r="G13" s="2003">
        <v>155</v>
      </c>
      <c r="H13" s="2002" t="s">
        <v>577</v>
      </c>
      <c r="I13" s="2003">
        <v>115</v>
      </c>
      <c r="J13" s="2004" t="s">
        <v>136</v>
      </c>
      <c r="K13" s="2003">
        <v>148</v>
      </c>
      <c r="L13" s="2002" t="s">
        <v>571</v>
      </c>
      <c r="M13" s="2005">
        <v>159</v>
      </c>
      <c r="N13" s="2006"/>
      <c r="O13" s="2031"/>
      <c r="P13" s="2017">
        <v>7</v>
      </c>
      <c r="Q13" s="2018" t="s">
        <v>577</v>
      </c>
      <c r="R13" s="2019" t="s">
        <v>73</v>
      </c>
      <c r="S13" s="2020">
        <f>G7</f>
        <v>76</v>
      </c>
      <c r="T13" s="2020">
        <f>I13</f>
        <v>115</v>
      </c>
      <c r="U13" s="2020">
        <f>K16</f>
        <v>104</v>
      </c>
      <c r="V13" s="2021">
        <v>0</v>
      </c>
      <c r="W13" s="2022">
        <f t="shared" si="0"/>
        <v>295</v>
      </c>
      <c r="X13" s="2023">
        <v>0</v>
      </c>
      <c r="Y13" s="2024">
        <f t="shared" si="1"/>
        <v>295</v>
      </c>
      <c r="Z13" s="2025">
        <f t="shared" si="2"/>
        <v>98.333333333333329</v>
      </c>
      <c r="AB13" s="1998" t="s">
        <v>104</v>
      </c>
      <c r="AC13" s="1999" t="s">
        <v>34</v>
      </c>
      <c r="AD13" s="2000">
        <v>485</v>
      </c>
    </row>
    <row r="14" spans="1:31" s="2030" customFormat="1" ht="20.100000000000001" customHeight="1" outlineLevel="1" x14ac:dyDescent="0.2">
      <c r="A14" s="1981" t="s">
        <v>519</v>
      </c>
      <c r="B14" s="1982" t="s">
        <v>121</v>
      </c>
      <c r="C14" s="1983" t="s">
        <v>82</v>
      </c>
      <c r="D14" s="2029" t="s">
        <v>122</v>
      </c>
      <c r="E14" s="1984" t="s">
        <v>82</v>
      </c>
      <c r="F14" s="2029" t="s">
        <v>123</v>
      </c>
      <c r="G14" s="1984" t="s">
        <v>82</v>
      </c>
      <c r="H14" s="2029" t="s">
        <v>124</v>
      </c>
      <c r="I14" s="1984" t="s">
        <v>82</v>
      </c>
      <c r="J14" s="2029" t="s">
        <v>515</v>
      </c>
      <c r="K14" s="1984" t="s">
        <v>82</v>
      </c>
      <c r="L14" s="2029" t="s">
        <v>516</v>
      </c>
      <c r="M14" s="1985" t="s">
        <v>82</v>
      </c>
      <c r="N14" s="2006"/>
      <c r="O14" s="2031"/>
      <c r="P14" s="2017">
        <v>8</v>
      </c>
      <c r="Q14" s="2028" t="s">
        <v>684</v>
      </c>
      <c r="R14" s="2019" t="s">
        <v>77</v>
      </c>
      <c r="S14" s="2020">
        <f>G8</f>
        <v>109</v>
      </c>
      <c r="T14" s="2020">
        <f>I11</f>
        <v>136</v>
      </c>
      <c r="U14" s="2020">
        <f>K17</f>
        <v>120</v>
      </c>
      <c r="V14" s="2021">
        <v>148</v>
      </c>
      <c r="W14" s="2022">
        <f t="shared" si="0"/>
        <v>404</v>
      </c>
      <c r="X14" s="2023">
        <v>0</v>
      </c>
      <c r="Y14" s="2024">
        <f t="shared" si="1"/>
        <v>404</v>
      </c>
      <c r="Z14" s="2025">
        <f t="shared" si="2"/>
        <v>134.66666666666666</v>
      </c>
      <c r="AA14" s="1997"/>
      <c r="AB14" s="1998" t="s">
        <v>105</v>
      </c>
      <c r="AC14" s="1999" t="s">
        <v>566</v>
      </c>
      <c r="AD14" s="2000">
        <v>475</v>
      </c>
    </row>
    <row r="15" spans="1:31" ht="20.100000000000001" customHeight="1" outlineLevel="1" x14ac:dyDescent="0.2">
      <c r="A15" s="2001"/>
      <c r="B15" s="2004" t="s">
        <v>589</v>
      </c>
      <c r="C15" s="2003">
        <v>146</v>
      </c>
      <c r="D15" s="2002" t="s">
        <v>194</v>
      </c>
      <c r="E15" s="2003">
        <v>134</v>
      </c>
      <c r="F15" s="2002" t="s">
        <v>573</v>
      </c>
      <c r="G15" s="2003">
        <v>139</v>
      </c>
      <c r="H15" s="2002" t="s">
        <v>602</v>
      </c>
      <c r="I15" s="2003">
        <v>122</v>
      </c>
      <c r="J15" s="2002" t="s">
        <v>51</v>
      </c>
      <c r="K15" s="2003">
        <v>149</v>
      </c>
      <c r="L15" s="2002" t="s">
        <v>572</v>
      </c>
      <c r="M15" s="2005">
        <v>137</v>
      </c>
      <c r="N15" s="2027"/>
      <c r="O15" s="1987"/>
      <c r="P15" s="2017">
        <v>9</v>
      </c>
      <c r="Q15" s="2028" t="s">
        <v>51</v>
      </c>
      <c r="R15" s="2019" t="s">
        <v>71</v>
      </c>
      <c r="S15" s="2020">
        <f>G9</f>
        <v>127</v>
      </c>
      <c r="T15" s="2020">
        <f>I12</f>
        <v>126</v>
      </c>
      <c r="U15" s="2020">
        <f>K15</f>
        <v>149</v>
      </c>
      <c r="V15" s="2021">
        <v>139</v>
      </c>
      <c r="W15" s="2022">
        <f t="shared" si="0"/>
        <v>415</v>
      </c>
      <c r="X15" s="2023">
        <v>0</v>
      </c>
      <c r="Y15" s="2024">
        <f t="shared" si="1"/>
        <v>415</v>
      </c>
      <c r="Z15" s="2025">
        <f t="shared" si="2"/>
        <v>138.33333333333334</v>
      </c>
      <c r="AA15" s="2030"/>
      <c r="AB15" s="1998" t="s">
        <v>106</v>
      </c>
      <c r="AC15" s="1999" t="s">
        <v>571</v>
      </c>
      <c r="AD15" s="2000">
        <v>467</v>
      </c>
    </row>
    <row r="16" spans="1:31" s="2030" customFormat="1" ht="20.100000000000001" customHeight="1" outlineLevel="1" x14ac:dyDescent="0.2">
      <c r="A16" s="2001"/>
      <c r="B16" s="2002" t="s">
        <v>571</v>
      </c>
      <c r="C16" s="2003">
        <v>150</v>
      </c>
      <c r="D16" s="2002" t="s">
        <v>566</v>
      </c>
      <c r="E16" s="2003">
        <v>196</v>
      </c>
      <c r="F16" s="2002" t="s">
        <v>47</v>
      </c>
      <c r="G16" s="2003">
        <v>146</v>
      </c>
      <c r="H16" s="2002" t="s">
        <v>567</v>
      </c>
      <c r="I16" s="2003">
        <v>159</v>
      </c>
      <c r="J16" s="2002" t="s">
        <v>577</v>
      </c>
      <c r="K16" s="2003">
        <v>104</v>
      </c>
      <c r="L16" s="2004" t="s">
        <v>136</v>
      </c>
      <c r="M16" s="2005">
        <v>137</v>
      </c>
      <c r="N16" s="2032"/>
      <c r="O16" s="2031"/>
      <c r="P16" s="2017">
        <v>10</v>
      </c>
      <c r="Q16" s="2033" t="s">
        <v>136</v>
      </c>
      <c r="R16" s="2019" t="s">
        <v>74</v>
      </c>
      <c r="S16" s="2020">
        <f>I7</f>
        <v>142</v>
      </c>
      <c r="T16" s="2020">
        <f>K13</f>
        <v>148</v>
      </c>
      <c r="U16" s="2020">
        <f>M16</f>
        <v>137</v>
      </c>
      <c r="V16" s="2021">
        <v>181</v>
      </c>
      <c r="W16" s="2022">
        <f t="shared" si="0"/>
        <v>471</v>
      </c>
      <c r="X16" s="2023">
        <v>24</v>
      </c>
      <c r="Y16" s="2024">
        <f t="shared" si="1"/>
        <v>495</v>
      </c>
      <c r="Z16" s="2025">
        <f t="shared" si="2"/>
        <v>165</v>
      </c>
      <c r="AA16" s="1997"/>
      <c r="AB16" s="1998" t="s">
        <v>107</v>
      </c>
      <c r="AC16" s="1999" t="s">
        <v>568</v>
      </c>
      <c r="AD16" s="2000">
        <v>466</v>
      </c>
    </row>
    <row r="17" spans="1:30" s="2030" customFormat="1" ht="20.100000000000001" customHeight="1" outlineLevel="1" thickBot="1" x14ac:dyDescent="0.25">
      <c r="A17" s="2034"/>
      <c r="B17" s="2035" t="s">
        <v>134</v>
      </c>
      <c r="C17" s="2036">
        <v>146</v>
      </c>
      <c r="D17" s="2035" t="s">
        <v>12</v>
      </c>
      <c r="E17" s="2036">
        <v>185</v>
      </c>
      <c r="F17" s="2035" t="s">
        <v>569</v>
      </c>
      <c r="G17" s="2036">
        <v>136</v>
      </c>
      <c r="H17" s="2037" t="s">
        <v>591</v>
      </c>
      <c r="I17" s="2036">
        <v>42</v>
      </c>
      <c r="J17" s="2035" t="s">
        <v>575</v>
      </c>
      <c r="K17" s="2036">
        <v>120</v>
      </c>
      <c r="L17" s="2037" t="s">
        <v>581</v>
      </c>
      <c r="M17" s="2038">
        <v>143</v>
      </c>
      <c r="N17" s="2032"/>
      <c r="O17" s="2031"/>
      <c r="P17" s="2017">
        <v>11</v>
      </c>
      <c r="Q17" s="2039" t="s">
        <v>581</v>
      </c>
      <c r="R17" s="2019" t="s">
        <v>78</v>
      </c>
      <c r="S17" s="2020">
        <f>I8</f>
        <v>149</v>
      </c>
      <c r="T17" s="2020">
        <f>K11</f>
        <v>133</v>
      </c>
      <c r="U17" s="2020">
        <f>M17</f>
        <v>143</v>
      </c>
      <c r="V17" s="2021">
        <v>138</v>
      </c>
      <c r="W17" s="2022">
        <f t="shared" si="0"/>
        <v>430</v>
      </c>
      <c r="X17" s="2023">
        <v>24</v>
      </c>
      <c r="Y17" s="2024">
        <f t="shared" si="1"/>
        <v>454</v>
      </c>
      <c r="Z17" s="2025">
        <f t="shared" si="2"/>
        <v>151.33333333333334</v>
      </c>
      <c r="AA17" s="1997"/>
      <c r="AB17" s="1998" t="s">
        <v>108</v>
      </c>
      <c r="AC17" s="1999" t="s">
        <v>567</v>
      </c>
      <c r="AD17" s="2000">
        <v>464</v>
      </c>
    </row>
    <row r="18" spans="1:30" s="2030" customFormat="1" ht="20.100000000000001" customHeight="1" outlineLevel="1" x14ac:dyDescent="0.2">
      <c r="A18" s="2040"/>
      <c r="B18" s="2041"/>
      <c r="C18" s="2042"/>
      <c r="D18" s="2041"/>
      <c r="E18" s="2042"/>
      <c r="F18" s="2041"/>
      <c r="G18" s="2042"/>
      <c r="H18" s="2041"/>
      <c r="I18" s="2042"/>
      <c r="J18" s="2041"/>
      <c r="K18" s="2042"/>
      <c r="L18" s="2041"/>
      <c r="M18" s="2042"/>
      <c r="N18" s="2032"/>
      <c r="O18" s="2031"/>
      <c r="P18" s="2017">
        <v>12</v>
      </c>
      <c r="Q18" s="2028" t="s">
        <v>572</v>
      </c>
      <c r="R18" s="2043" t="s">
        <v>81</v>
      </c>
      <c r="S18" s="2020">
        <f>I9</f>
        <v>144</v>
      </c>
      <c r="T18" s="2020">
        <f>K12</f>
        <v>158</v>
      </c>
      <c r="U18" s="2020">
        <f>M15</f>
        <v>137</v>
      </c>
      <c r="V18" s="2021">
        <v>0</v>
      </c>
      <c r="W18" s="2022">
        <f t="shared" si="0"/>
        <v>439</v>
      </c>
      <c r="X18" s="2044">
        <v>0</v>
      </c>
      <c r="Y18" s="2024">
        <f t="shared" si="1"/>
        <v>439</v>
      </c>
      <c r="Z18" s="2025">
        <f t="shared" si="2"/>
        <v>146.33333333333334</v>
      </c>
      <c r="AA18" s="1997"/>
      <c r="AB18" s="1998" t="s">
        <v>109</v>
      </c>
      <c r="AC18" s="2016" t="s">
        <v>8</v>
      </c>
      <c r="AD18" s="2000">
        <v>463</v>
      </c>
    </row>
    <row r="19" spans="1:30" s="2030" customFormat="1" ht="20.100000000000001" customHeight="1" outlineLevel="1" x14ac:dyDescent="0.2">
      <c r="A19" s="2040"/>
      <c r="B19" s="2041"/>
      <c r="C19" s="2042"/>
      <c r="D19" s="2041"/>
      <c r="E19" s="2042"/>
      <c r="F19" s="2041"/>
      <c r="G19" s="2042"/>
      <c r="H19" s="2041"/>
      <c r="I19" s="2042"/>
      <c r="J19" s="2041"/>
      <c r="K19" s="2042"/>
      <c r="L19" s="2041"/>
      <c r="M19" s="2042"/>
      <c r="N19" s="2032"/>
      <c r="O19" s="2031"/>
      <c r="P19" s="2017">
        <v>13</v>
      </c>
      <c r="Q19" s="2018" t="s">
        <v>571</v>
      </c>
      <c r="R19" s="2043" t="s">
        <v>520</v>
      </c>
      <c r="S19" s="2020">
        <f>K7</f>
        <v>138</v>
      </c>
      <c r="T19" s="2020">
        <f>M13</f>
        <v>159</v>
      </c>
      <c r="U19" s="2020">
        <f>C16</f>
        <v>150</v>
      </c>
      <c r="V19" s="2021">
        <v>158</v>
      </c>
      <c r="W19" s="2022">
        <f t="shared" si="0"/>
        <v>467</v>
      </c>
      <c r="X19" s="2044">
        <v>0</v>
      </c>
      <c r="Y19" s="2024">
        <f t="shared" si="1"/>
        <v>467</v>
      </c>
      <c r="Z19" s="2025">
        <f t="shared" si="2"/>
        <v>155.66666666666666</v>
      </c>
      <c r="AA19" s="1997"/>
      <c r="AB19" s="1998" t="s">
        <v>110</v>
      </c>
      <c r="AC19" s="1999" t="s">
        <v>194</v>
      </c>
      <c r="AD19" s="2000">
        <v>463</v>
      </c>
    </row>
    <row r="20" spans="1:30" s="2030" customFormat="1" ht="20.100000000000001" customHeight="1" outlineLevel="1" x14ac:dyDescent="0.2">
      <c r="A20" s="2040"/>
      <c r="B20" s="2041"/>
      <c r="C20" s="2042"/>
      <c r="D20" s="2041"/>
      <c r="E20" s="2042"/>
      <c r="F20" s="2041"/>
      <c r="G20" s="2042"/>
      <c r="H20" s="2041"/>
      <c r="I20" s="2042"/>
      <c r="J20" s="2041"/>
      <c r="K20" s="2042"/>
      <c r="L20" s="2041"/>
      <c r="M20" s="2042"/>
      <c r="N20" s="2032"/>
      <c r="O20" s="2031"/>
      <c r="P20" s="2017">
        <v>14</v>
      </c>
      <c r="Q20" s="2028" t="s">
        <v>134</v>
      </c>
      <c r="R20" s="2043" t="s">
        <v>521</v>
      </c>
      <c r="S20" s="2020">
        <f>K8</f>
        <v>135</v>
      </c>
      <c r="T20" s="2020">
        <f>M11</f>
        <v>140</v>
      </c>
      <c r="U20" s="2020">
        <f>C17</f>
        <v>146</v>
      </c>
      <c r="V20" s="2021">
        <v>146</v>
      </c>
      <c r="W20" s="2022">
        <f t="shared" si="0"/>
        <v>432</v>
      </c>
      <c r="X20" s="2044">
        <v>0</v>
      </c>
      <c r="Y20" s="2024">
        <f t="shared" si="1"/>
        <v>432</v>
      </c>
      <c r="Z20" s="2025">
        <f t="shared" si="2"/>
        <v>144</v>
      </c>
      <c r="AA20" s="1997"/>
      <c r="AB20" s="1998" t="s">
        <v>111</v>
      </c>
      <c r="AC20" s="2016" t="s">
        <v>582</v>
      </c>
      <c r="AD20" s="2000">
        <v>459</v>
      </c>
    </row>
    <row r="21" spans="1:30" s="2030" customFormat="1" ht="20.100000000000001" customHeight="1" outlineLevel="1" x14ac:dyDescent="0.2">
      <c r="A21" s="2040"/>
      <c r="B21" s="2041"/>
      <c r="C21" s="2042"/>
      <c r="D21" s="2041"/>
      <c r="E21" s="2042"/>
      <c r="F21" s="2041"/>
      <c r="G21" s="2042"/>
      <c r="H21" s="2041"/>
      <c r="I21" s="2042"/>
      <c r="J21" s="2041"/>
      <c r="K21" s="2042"/>
      <c r="L21" s="2041"/>
      <c r="M21" s="2042"/>
      <c r="N21" s="2032"/>
      <c r="O21" s="2031"/>
      <c r="P21" s="2017">
        <v>15</v>
      </c>
      <c r="Q21" s="2045" t="s">
        <v>589</v>
      </c>
      <c r="R21" s="2043" t="s">
        <v>522</v>
      </c>
      <c r="S21" s="2020">
        <f>K9</f>
        <v>100</v>
      </c>
      <c r="T21" s="2020">
        <f>M12</f>
        <v>137</v>
      </c>
      <c r="U21" s="2020">
        <f>C15</f>
        <v>146</v>
      </c>
      <c r="V21" s="2021">
        <v>113</v>
      </c>
      <c r="W21" s="2022">
        <f t="shared" si="0"/>
        <v>396</v>
      </c>
      <c r="X21" s="2044">
        <v>24</v>
      </c>
      <c r="Y21" s="2024">
        <f t="shared" si="1"/>
        <v>420</v>
      </c>
      <c r="Z21" s="2025">
        <f t="shared" si="2"/>
        <v>140</v>
      </c>
      <c r="AA21" s="1997"/>
      <c r="AB21" s="1998" t="s">
        <v>112</v>
      </c>
      <c r="AC21" s="2016" t="s">
        <v>581</v>
      </c>
      <c r="AD21" s="2000">
        <v>454</v>
      </c>
    </row>
    <row r="22" spans="1:30" s="2030" customFormat="1" ht="20.100000000000001" customHeight="1" outlineLevel="1" x14ac:dyDescent="0.2">
      <c r="A22" s="2040"/>
      <c r="B22" s="2041"/>
      <c r="C22" s="2042"/>
      <c r="D22" s="2041"/>
      <c r="E22" s="2042"/>
      <c r="F22" s="2041"/>
      <c r="G22" s="2042"/>
      <c r="H22" s="2041"/>
      <c r="I22" s="2042"/>
      <c r="J22" s="2041"/>
      <c r="K22" s="2042"/>
      <c r="L22" s="2041"/>
      <c r="M22" s="2042"/>
      <c r="N22" s="2032"/>
      <c r="O22" s="2031"/>
      <c r="P22" s="2017">
        <v>16</v>
      </c>
      <c r="Q22" s="2018" t="s">
        <v>566</v>
      </c>
      <c r="R22" s="2043" t="s">
        <v>523</v>
      </c>
      <c r="S22" s="2020">
        <f>M7</f>
        <v>132</v>
      </c>
      <c r="T22" s="2020">
        <f>C13</f>
        <v>147</v>
      </c>
      <c r="U22" s="2020">
        <f>E16</f>
        <v>196</v>
      </c>
      <c r="V22" s="2021">
        <v>0</v>
      </c>
      <c r="W22" s="2022">
        <f t="shared" si="0"/>
        <v>475</v>
      </c>
      <c r="X22" s="2044">
        <v>0</v>
      </c>
      <c r="Y22" s="2024">
        <f t="shared" si="1"/>
        <v>475</v>
      </c>
      <c r="Z22" s="2025">
        <f t="shared" si="2"/>
        <v>158.33333333333334</v>
      </c>
      <c r="AA22" s="1997"/>
      <c r="AB22" s="1998" t="s">
        <v>113</v>
      </c>
      <c r="AC22" s="1999" t="s">
        <v>11</v>
      </c>
      <c r="AD22" s="2000">
        <v>449</v>
      </c>
    </row>
    <row r="23" spans="1:30" s="2030" customFormat="1" ht="20.100000000000001" customHeight="1" outlineLevel="1" x14ac:dyDescent="0.2">
      <c r="A23" s="2040"/>
      <c r="B23" s="2041"/>
      <c r="C23" s="2042"/>
      <c r="D23" s="2041"/>
      <c r="E23" s="2042"/>
      <c r="F23" s="2041"/>
      <c r="G23" s="2042"/>
      <c r="H23" s="2041"/>
      <c r="I23" s="2042"/>
      <c r="J23" s="2041"/>
      <c r="K23" s="2042"/>
      <c r="L23" s="2041"/>
      <c r="M23" s="2042"/>
      <c r="N23" s="2032"/>
      <c r="O23" s="2031"/>
      <c r="P23" s="2017">
        <v>17</v>
      </c>
      <c r="Q23" s="2028" t="s">
        <v>12</v>
      </c>
      <c r="R23" s="2043" t="s">
        <v>524</v>
      </c>
      <c r="S23" s="2020">
        <f>M8</f>
        <v>156</v>
      </c>
      <c r="T23" s="2020">
        <f>C11</f>
        <v>154</v>
      </c>
      <c r="U23" s="2020">
        <f>E17</f>
        <v>185</v>
      </c>
      <c r="V23" s="2021">
        <v>164</v>
      </c>
      <c r="W23" s="2022">
        <f t="shared" si="0"/>
        <v>505</v>
      </c>
      <c r="X23" s="2044">
        <v>0</v>
      </c>
      <c r="Y23" s="2024">
        <f t="shared" si="1"/>
        <v>505</v>
      </c>
      <c r="Z23" s="2025">
        <f t="shared" si="2"/>
        <v>168.33333333333334</v>
      </c>
      <c r="AA23" s="1997"/>
      <c r="AB23" s="2046" t="s">
        <v>114</v>
      </c>
      <c r="AC23" s="2047" t="s">
        <v>572</v>
      </c>
      <c r="AD23" s="2048">
        <v>439</v>
      </c>
    </row>
    <row r="24" spans="1:30" ht="20.100000000000001" customHeight="1" outlineLevel="1" thickBot="1" x14ac:dyDescent="0.25">
      <c r="A24" s="2049"/>
      <c r="B24" s="1987"/>
      <c r="C24" s="1987"/>
      <c r="D24" s="1987"/>
      <c r="E24" s="1987"/>
      <c r="F24" s="1987"/>
      <c r="G24" s="1987"/>
      <c r="H24" s="1987"/>
      <c r="I24" s="1987"/>
      <c r="J24" s="1987"/>
      <c r="K24" s="1987"/>
      <c r="L24" s="1987"/>
      <c r="M24" s="1987"/>
      <c r="N24" s="2050"/>
      <c r="O24" s="1987"/>
      <c r="P24" s="2051">
        <v>18</v>
      </c>
      <c r="Q24" s="2052" t="s">
        <v>194</v>
      </c>
      <c r="R24" s="2053" t="s">
        <v>525</v>
      </c>
      <c r="S24" s="2054">
        <f>M9</f>
        <v>148</v>
      </c>
      <c r="T24" s="2054">
        <f>C12</f>
        <v>181</v>
      </c>
      <c r="U24" s="2054">
        <f>E15</f>
        <v>134</v>
      </c>
      <c r="V24" s="2055">
        <v>0</v>
      </c>
      <c r="W24" s="2056">
        <f t="shared" si="0"/>
        <v>463</v>
      </c>
      <c r="X24" s="2057">
        <v>0</v>
      </c>
      <c r="Y24" s="2058">
        <f t="shared" si="1"/>
        <v>463</v>
      </c>
      <c r="Z24" s="2059">
        <f t="shared" si="2"/>
        <v>154.33333333333334</v>
      </c>
      <c r="AA24" s="2030"/>
      <c r="AB24" s="2046" t="s">
        <v>115</v>
      </c>
      <c r="AC24" s="2047" t="s">
        <v>573</v>
      </c>
      <c r="AD24" s="2048">
        <v>439</v>
      </c>
    </row>
    <row r="25" spans="1:30" s="2030" customFormat="1" ht="20.100000000000001" customHeight="1" outlineLevel="1" x14ac:dyDescent="0.2">
      <c r="A25" s="2060" t="s">
        <v>526</v>
      </c>
      <c r="B25" s="2061"/>
      <c r="C25" s="2061"/>
      <c r="D25" s="2061"/>
      <c r="E25" s="2061"/>
      <c r="F25" s="2061"/>
      <c r="G25" s="2061"/>
      <c r="H25" s="2061"/>
      <c r="I25" s="2061"/>
      <c r="J25" s="2061"/>
      <c r="K25" s="2061"/>
      <c r="L25" s="2061"/>
      <c r="M25" s="2062"/>
      <c r="N25" s="1986"/>
      <c r="O25" s="2031"/>
      <c r="P25" s="2063"/>
      <c r="Q25" s="2064"/>
      <c r="R25" s="2065"/>
      <c r="S25" s="2066"/>
      <c r="T25" s="2066"/>
      <c r="U25" s="2066"/>
      <c r="V25" s="2067"/>
      <c r="W25" s="2068"/>
      <c r="X25" s="2069"/>
      <c r="Y25" s="2070"/>
      <c r="Z25" s="2070"/>
      <c r="AA25" s="1987"/>
      <c r="AB25" s="2046" t="s">
        <v>147</v>
      </c>
      <c r="AC25" s="2047" t="s">
        <v>569</v>
      </c>
      <c r="AD25" s="2048">
        <v>432</v>
      </c>
    </row>
    <row r="26" spans="1:30" ht="20.100000000000001" customHeight="1" outlineLevel="1" thickBot="1" x14ac:dyDescent="0.25">
      <c r="A26" s="1981" t="s">
        <v>514</v>
      </c>
      <c r="B26" s="1982" t="s">
        <v>121</v>
      </c>
      <c r="C26" s="1983" t="s">
        <v>82</v>
      </c>
      <c r="D26" s="1982" t="s">
        <v>122</v>
      </c>
      <c r="E26" s="1983" t="s">
        <v>82</v>
      </c>
      <c r="F26" s="1982" t="s">
        <v>123</v>
      </c>
      <c r="G26" s="1983" t="s">
        <v>82</v>
      </c>
      <c r="H26" s="1982" t="s">
        <v>124</v>
      </c>
      <c r="I26" s="1983" t="s">
        <v>82</v>
      </c>
      <c r="J26" s="1982" t="s">
        <v>515</v>
      </c>
      <c r="K26" s="1983" t="s">
        <v>82</v>
      </c>
      <c r="L26" s="1982" t="s">
        <v>516</v>
      </c>
      <c r="M26" s="2071" t="s">
        <v>82</v>
      </c>
      <c r="N26" s="2006"/>
      <c r="O26" s="1987"/>
      <c r="P26" s="2072"/>
      <c r="Q26" s="2073"/>
      <c r="R26" s="1987"/>
      <c r="S26" s="1987"/>
      <c r="T26" s="1987"/>
      <c r="U26" s="1987"/>
      <c r="V26" s="1987"/>
      <c r="W26" s="1987"/>
      <c r="X26" s="1987"/>
      <c r="Y26" s="1987"/>
      <c r="Z26" s="1987"/>
      <c r="AA26" s="1987"/>
      <c r="AB26" s="2046" t="s">
        <v>148</v>
      </c>
      <c r="AC26" s="2047" t="s">
        <v>134</v>
      </c>
      <c r="AD26" s="2048">
        <v>432</v>
      </c>
    </row>
    <row r="27" spans="1:30" ht="20.100000000000001" customHeight="1" outlineLevel="1" x14ac:dyDescent="0.2">
      <c r="A27" s="2001"/>
      <c r="B27" s="2002" t="s">
        <v>652</v>
      </c>
      <c r="C27" s="2003"/>
      <c r="D27" s="2004" t="s">
        <v>14</v>
      </c>
      <c r="E27" s="2003">
        <v>124</v>
      </c>
      <c r="F27" s="2002" t="s">
        <v>607</v>
      </c>
      <c r="G27" s="2003">
        <v>132</v>
      </c>
      <c r="H27" s="2004" t="s">
        <v>10</v>
      </c>
      <c r="I27" s="2003">
        <v>156</v>
      </c>
      <c r="J27" s="2002"/>
      <c r="K27" s="2003"/>
      <c r="L27" s="2002" t="s">
        <v>34</v>
      </c>
      <c r="M27" s="2005">
        <v>147</v>
      </c>
      <c r="N27" s="2006"/>
      <c r="O27" s="1987"/>
      <c r="P27" s="1971" t="s">
        <v>511</v>
      </c>
      <c r="Q27" s="1972" t="s">
        <v>685</v>
      </c>
      <c r="R27" s="1973"/>
      <c r="S27" s="1973"/>
      <c r="T27" s="1973"/>
      <c r="U27" s="1973"/>
      <c r="V27" s="1973"/>
      <c r="W27" s="1973"/>
      <c r="X27" s="1974"/>
      <c r="Y27" s="1975" t="s">
        <v>513</v>
      </c>
      <c r="Z27" s="1976" t="s">
        <v>0</v>
      </c>
      <c r="AB27" s="2046" t="s">
        <v>149</v>
      </c>
      <c r="AC27" s="2047" t="s">
        <v>602</v>
      </c>
      <c r="AD27" s="2048">
        <v>431</v>
      </c>
    </row>
    <row r="28" spans="1:30" ht="20.100000000000001" customHeight="1" outlineLevel="1" thickBot="1" x14ac:dyDescent="0.25">
      <c r="A28" s="2001"/>
      <c r="B28" s="2002" t="s">
        <v>570</v>
      </c>
      <c r="C28" s="2003">
        <v>183</v>
      </c>
      <c r="D28" s="2004" t="s">
        <v>585</v>
      </c>
      <c r="E28" s="2003">
        <v>134</v>
      </c>
      <c r="F28" s="2002" t="s">
        <v>652</v>
      </c>
      <c r="G28" s="2003"/>
      <c r="H28" s="2002" t="s">
        <v>68</v>
      </c>
      <c r="I28" s="2003">
        <v>148</v>
      </c>
      <c r="J28" s="2002"/>
      <c r="K28" s="2003"/>
      <c r="L28" s="2004" t="s">
        <v>582</v>
      </c>
      <c r="M28" s="2005">
        <v>135</v>
      </c>
      <c r="N28" s="2027"/>
      <c r="O28" s="1987"/>
      <c r="P28" s="1988"/>
      <c r="Q28" s="1989" t="s">
        <v>472</v>
      </c>
      <c r="R28" s="1990" t="s">
        <v>132</v>
      </c>
      <c r="S28" s="1991" t="s">
        <v>1</v>
      </c>
      <c r="T28" s="1991" t="s">
        <v>2</v>
      </c>
      <c r="U28" s="1991" t="s">
        <v>3</v>
      </c>
      <c r="V28" s="1992" t="s">
        <v>94</v>
      </c>
      <c r="W28" s="1993" t="s">
        <v>517</v>
      </c>
      <c r="X28" s="1994" t="s">
        <v>87</v>
      </c>
      <c r="Y28" s="1995"/>
      <c r="Z28" s="1996"/>
      <c r="AB28" s="2046" t="s">
        <v>150</v>
      </c>
      <c r="AC28" s="2074" t="s">
        <v>585</v>
      </c>
      <c r="AD28" s="2048">
        <v>431</v>
      </c>
    </row>
    <row r="29" spans="1:30" ht="20.100000000000001" customHeight="1" outlineLevel="1" x14ac:dyDescent="0.2">
      <c r="A29" s="2026"/>
      <c r="B29" s="2004" t="s">
        <v>588</v>
      </c>
      <c r="C29" s="2003">
        <v>76</v>
      </c>
      <c r="D29" s="2004" t="s">
        <v>50</v>
      </c>
      <c r="E29" s="2003">
        <v>186</v>
      </c>
      <c r="F29" s="2002" t="s">
        <v>11</v>
      </c>
      <c r="G29" s="2003">
        <v>106</v>
      </c>
      <c r="H29" s="2004" t="s">
        <v>8</v>
      </c>
      <c r="I29" s="2003">
        <v>127</v>
      </c>
      <c r="J29" s="2002"/>
      <c r="K29" s="2003"/>
      <c r="L29" s="2002" t="s">
        <v>568</v>
      </c>
      <c r="M29" s="2005">
        <v>115</v>
      </c>
      <c r="N29" s="1986"/>
      <c r="O29" s="1987"/>
      <c r="P29" s="2075">
        <v>1</v>
      </c>
      <c r="Q29" s="2076" t="s">
        <v>652</v>
      </c>
      <c r="R29" s="2077" t="s">
        <v>70</v>
      </c>
      <c r="S29" s="2010">
        <f>C27</f>
        <v>0</v>
      </c>
      <c r="T29" s="2010">
        <v>0</v>
      </c>
      <c r="U29" s="2010">
        <f>C35</f>
        <v>0</v>
      </c>
      <c r="V29" s="2011">
        <v>0</v>
      </c>
      <c r="W29" s="2012">
        <f>SUM(S29:V29)-MIN(S29:V29)</f>
        <v>0</v>
      </c>
      <c r="X29" s="2013">
        <v>0</v>
      </c>
      <c r="Y29" s="2014">
        <f>SUM(W29:X29)</f>
        <v>0</v>
      </c>
      <c r="Z29" s="2015">
        <f>Y29/3</f>
        <v>0</v>
      </c>
      <c r="AB29" s="2046" t="s">
        <v>151</v>
      </c>
      <c r="AC29" s="2074" t="s">
        <v>589</v>
      </c>
      <c r="AD29" s="2048">
        <v>420</v>
      </c>
    </row>
    <row r="30" spans="1:30" ht="20.100000000000001" customHeight="1" outlineLevel="1" x14ac:dyDescent="0.2">
      <c r="A30" s="1981" t="s">
        <v>518</v>
      </c>
      <c r="B30" s="1982" t="s">
        <v>121</v>
      </c>
      <c r="C30" s="1983" t="s">
        <v>82</v>
      </c>
      <c r="D30" s="1982" t="s">
        <v>122</v>
      </c>
      <c r="E30" s="1983" t="s">
        <v>82</v>
      </c>
      <c r="F30" s="1982" t="s">
        <v>123</v>
      </c>
      <c r="G30" s="1983" t="s">
        <v>82</v>
      </c>
      <c r="H30" s="1982" t="s">
        <v>124</v>
      </c>
      <c r="I30" s="1983" t="s">
        <v>82</v>
      </c>
      <c r="J30" s="1982" t="s">
        <v>515</v>
      </c>
      <c r="K30" s="1983" t="s">
        <v>82</v>
      </c>
      <c r="L30" s="1982" t="s">
        <v>516</v>
      </c>
      <c r="M30" s="2071" t="s">
        <v>82</v>
      </c>
      <c r="N30" s="2006"/>
      <c r="O30" s="1987"/>
      <c r="P30" s="2078">
        <v>2</v>
      </c>
      <c r="Q30" s="2079" t="s">
        <v>570</v>
      </c>
      <c r="R30" s="2080" t="s">
        <v>75</v>
      </c>
      <c r="S30" s="2020">
        <f>C28</f>
        <v>183</v>
      </c>
      <c r="T30" s="2020">
        <f>E31</f>
        <v>182</v>
      </c>
      <c r="U30" s="2020">
        <f>G37</f>
        <v>136</v>
      </c>
      <c r="V30" s="2021">
        <v>139</v>
      </c>
      <c r="W30" s="2022">
        <f t="shared" ref="W30:W43" si="3">SUM(S30:V30)-MIN(S30:V30)</f>
        <v>504</v>
      </c>
      <c r="X30" s="2023">
        <v>0</v>
      </c>
      <c r="Y30" s="2024">
        <f t="shared" ref="Y30:Y43" si="4">SUM(W30:X30)</f>
        <v>504</v>
      </c>
      <c r="Z30" s="2025">
        <f t="shared" ref="Z30:Z43" si="5">Y30/3</f>
        <v>168</v>
      </c>
      <c r="AB30" s="2046" t="s">
        <v>152</v>
      </c>
      <c r="AC30" s="2047" t="s">
        <v>51</v>
      </c>
      <c r="AD30" s="2048">
        <v>415</v>
      </c>
    </row>
    <row r="31" spans="1:30" ht="20.100000000000001" customHeight="1" outlineLevel="1" x14ac:dyDescent="0.2">
      <c r="A31" s="2001"/>
      <c r="B31" s="2004" t="s">
        <v>582</v>
      </c>
      <c r="C31" s="2003">
        <v>145</v>
      </c>
      <c r="D31" s="2002" t="s">
        <v>570</v>
      </c>
      <c r="E31" s="2003">
        <v>182</v>
      </c>
      <c r="F31" s="2004" t="s">
        <v>585</v>
      </c>
      <c r="G31" s="2003">
        <v>145</v>
      </c>
      <c r="H31" s="2002" t="s">
        <v>652</v>
      </c>
      <c r="I31" s="2003"/>
      <c r="J31" s="2002" t="s">
        <v>68</v>
      </c>
      <c r="K31" s="2003">
        <v>187</v>
      </c>
      <c r="L31" s="2002"/>
      <c r="M31" s="2005"/>
      <c r="N31" s="2006"/>
      <c r="O31" s="1987"/>
      <c r="P31" s="2078">
        <v>3</v>
      </c>
      <c r="Q31" s="2081" t="s">
        <v>588</v>
      </c>
      <c r="R31" s="2080" t="s">
        <v>79</v>
      </c>
      <c r="S31" s="2020">
        <f>C29</f>
        <v>76</v>
      </c>
      <c r="T31" s="2020">
        <f>E32</f>
        <v>79</v>
      </c>
      <c r="U31" s="2020">
        <f>G35</f>
        <v>147</v>
      </c>
      <c r="V31" s="2021">
        <v>0</v>
      </c>
      <c r="W31" s="2022">
        <f t="shared" si="3"/>
        <v>302</v>
      </c>
      <c r="X31" s="2023">
        <v>24</v>
      </c>
      <c r="Y31" s="2024">
        <f t="shared" si="4"/>
        <v>326</v>
      </c>
      <c r="Z31" s="2025">
        <f t="shared" si="5"/>
        <v>108.66666666666667</v>
      </c>
      <c r="AB31" s="2046" t="s">
        <v>155</v>
      </c>
      <c r="AC31" s="2047" t="s">
        <v>684</v>
      </c>
      <c r="AD31" s="2048">
        <v>404</v>
      </c>
    </row>
    <row r="32" spans="1:30" ht="20.100000000000001" customHeight="1" outlineLevel="1" x14ac:dyDescent="0.2">
      <c r="A32" s="2001"/>
      <c r="B32" s="2002" t="s">
        <v>568</v>
      </c>
      <c r="C32" s="2003">
        <v>167</v>
      </c>
      <c r="D32" s="2004" t="s">
        <v>588</v>
      </c>
      <c r="E32" s="2003">
        <v>79</v>
      </c>
      <c r="F32" s="2004" t="s">
        <v>50</v>
      </c>
      <c r="G32" s="2003">
        <v>148</v>
      </c>
      <c r="H32" s="2002" t="s">
        <v>11</v>
      </c>
      <c r="I32" s="2003">
        <v>160</v>
      </c>
      <c r="J32" s="2004" t="s">
        <v>8</v>
      </c>
      <c r="K32" s="2003">
        <v>187</v>
      </c>
      <c r="L32" s="2002"/>
      <c r="M32" s="2005"/>
      <c r="N32" s="2027"/>
      <c r="O32" s="1987"/>
      <c r="P32" s="2078">
        <v>4</v>
      </c>
      <c r="Q32" s="2082" t="s">
        <v>14</v>
      </c>
      <c r="R32" s="2080" t="s">
        <v>72</v>
      </c>
      <c r="S32" s="2020">
        <f>E27</f>
        <v>124</v>
      </c>
      <c r="T32" s="2020">
        <f>G33</f>
        <v>179</v>
      </c>
      <c r="U32" s="2020">
        <f>I36</f>
        <v>139</v>
      </c>
      <c r="V32" s="2021">
        <v>154</v>
      </c>
      <c r="W32" s="2022">
        <f t="shared" si="3"/>
        <v>472</v>
      </c>
      <c r="X32" s="2023">
        <v>24</v>
      </c>
      <c r="Y32" s="2024">
        <f t="shared" si="4"/>
        <v>496</v>
      </c>
      <c r="Z32" s="2025">
        <f t="shared" si="5"/>
        <v>165.33333333333334</v>
      </c>
      <c r="AB32" s="2046" t="s">
        <v>608</v>
      </c>
      <c r="AC32" s="2047" t="s">
        <v>607</v>
      </c>
      <c r="AD32" s="2048">
        <v>333</v>
      </c>
    </row>
    <row r="33" spans="1:31" s="2030" customFormat="1" ht="20.100000000000001" customHeight="1" outlineLevel="1" x14ac:dyDescent="0.2">
      <c r="A33" s="2026"/>
      <c r="B33" s="2002" t="s">
        <v>34</v>
      </c>
      <c r="C33" s="2003">
        <v>177</v>
      </c>
      <c r="D33" s="2002" t="s">
        <v>652</v>
      </c>
      <c r="E33" s="2003"/>
      <c r="F33" s="2004" t="s">
        <v>14</v>
      </c>
      <c r="G33" s="2003">
        <v>179</v>
      </c>
      <c r="H33" s="2002" t="s">
        <v>607</v>
      </c>
      <c r="I33" s="2003">
        <v>104</v>
      </c>
      <c r="J33" s="2004" t="s">
        <v>10</v>
      </c>
      <c r="K33" s="2003">
        <v>153</v>
      </c>
      <c r="L33" s="2002"/>
      <c r="M33" s="2005"/>
      <c r="N33" s="2032"/>
      <c r="O33" s="2031"/>
      <c r="P33" s="2078">
        <v>5</v>
      </c>
      <c r="Q33" s="2081" t="s">
        <v>585</v>
      </c>
      <c r="R33" s="2080" t="s">
        <v>76</v>
      </c>
      <c r="S33" s="2020">
        <f>E28</f>
        <v>134</v>
      </c>
      <c r="T33" s="2020">
        <f>G31</f>
        <v>145</v>
      </c>
      <c r="U33" s="2020">
        <f>I37</f>
        <v>128</v>
      </c>
      <c r="V33" s="2021">
        <v>118</v>
      </c>
      <c r="W33" s="2022">
        <f t="shared" si="3"/>
        <v>407</v>
      </c>
      <c r="X33" s="2023">
        <v>24</v>
      </c>
      <c r="Y33" s="2024">
        <f t="shared" si="4"/>
        <v>431</v>
      </c>
      <c r="Z33" s="2025">
        <f t="shared" si="5"/>
        <v>143.66666666666666</v>
      </c>
      <c r="AA33" s="1997"/>
      <c r="AB33" s="2046" t="s">
        <v>609</v>
      </c>
      <c r="AC33" s="2074" t="s">
        <v>588</v>
      </c>
      <c r="AD33" s="2048">
        <v>326</v>
      </c>
    </row>
    <row r="34" spans="1:31" ht="20.100000000000001" customHeight="1" outlineLevel="1" x14ac:dyDescent="0.2">
      <c r="A34" s="1981" t="s">
        <v>519</v>
      </c>
      <c r="B34" s="1982" t="s">
        <v>121</v>
      </c>
      <c r="C34" s="1983" t="s">
        <v>82</v>
      </c>
      <c r="D34" s="1982" t="s">
        <v>122</v>
      </c>
      <c r="E34" s="1983" t="s">
        <v>82</v>
      </c>
      <c r="F34" s="1982" t="s">
        <v>123</v>
      </c>
      <c r="G34" s="1983" t="s">
        <v>82</v>
      </c>
      <c r="H34" s="1982" t="s">
        <v>124</v>
      </c>
      <c r="I34" s="1983" t="s">
        <v>82</v>
      </c>
      <c r="J34" s="1982" t="s">
        <v>515</v>
      </c>
      <c r="K34" s="1983" t="s">
        <v>82</v>
      </c>
      <c r="L34" s="1982" t="s">
        <v>516</v>
      </c>
      <c r="M34" s="2071" t="s">
        <v>82</v>
      </c>
      <c r="N34" s="2083"/>
      <c r="O34" s="1987"/>
      <c r="P34" s="2078">
        <v>6</v>
      </c>
      <c r="Q34" s="2082" t="s">
        <v>50</v>
      </c>
      <c r="R34" s="2080" t="s">
        <v>80</v>
      </c>
      <c r="S34" s="2020">
        <f>E29</f>
        <v>186</v>
      </c>
      <c r="T34" s="2020">
        <f>G32</f>
        <v>148</v>
      </c>
      <c r="U34" s="2020">
        <f>I35</f>
        <v>151</v>
      </c>
      <c r="V34" s="2021">
        <v>0</v>
      </c>
      <c r="W34" s="2022">
        <f t="shared" si="3"/>
        <v>485</v>
      </c>
      <c r="X34" s="2023">
        <v>24</v>
      </c>
      <c r="Y34" s="2024">
        <f t="shared" si="4"/>
        <v>509</v>
      </c>
      <c r="Z34" s="2025">
        <f t="shared" si="5"/>
        <v>169.66666666666666</v>
      </c>
      <c r="AB34" s="2046" t="s">
        <v>610</v>
      </c>
      <c r="AC34" s="2047" t="s">
        <v>577</v>
      </c>
      <c r="AD34" s="2048">
        <v>295</v>
      </c>
    </row>
    <row r="35" spans="1:31" s="2030" customFormat="1" ht="20.100000000000001" customHeight="1" outlineLevel="1" thickBot="1" x14ac:dyDescent="0.25">
      <c r="A35" s="2001"/>
      <c r="B35" s="2002"/>
      <c r="C35" s="2003"/>
      <c r="D35" s="2002" t="s">
        <v>568</v>
      </c>
      <c r="E35" s="2003">
        <v>133</v>
      </c>
      <c r="F35" s="2004" t="s">
        <v>588</v>
      </c>
      <c r="G35" s="2003">
        <v>147</v>
      </c>
      <c r="H35" s="2004" t="s">
        <v>50</v>
      </c>
      <c r="I35" s="2003">
        <v>151</v>
      </c>
      <c r="J35" s="2002" t="s">
        <v>11</v>
      </c>
      <c r="K35" s="2003">
        <v>157</v>
      </c>
      <c r="L35" s="2004" t="s">
        <v>8</v>
      </c>
      <c r="M35" s="2005">
        <v>125</v>
      </c>
      <c r="N35" s="2084"/>
      <c r="O35" s="2031"/>
      <c r="P35" s="2078">
        <v>7</v>
      </c>
      <c r="Q35" s="2079" t="s">
        <v>607</v>
      </c>
      <c r="R35" s="2080" t="s">
        <v>73</v>
      </c>
      <c r="S35" s="2020">
        <f>G27</f>
        <v>132</v>
      </c>
      <c r="T35" s="2020">
        <f>I33</f>
        <v>104</v>
      </c>
      <c r="U35" s="2020">
        <f>K36</f>
        <v>97</v>
      </c>
      <c r="V35" s="2021">
        <v>0</v>
      </c>
      <c r="W35" s="2022">
        <f t="shared" si="3"/>
        <v>333</v>
      </c>
      <c r="X35" s="2023">
        <v>0</v>
      </c>
      <c r="Y35" s="2024">
        <f t="shared" si="4"/>
        <v>333</v>
      </c>
      <c r="Z35" s="2025">
        <f t="shared" si="5"/>
        <v>111</v>
      </c>
      <c r="AB35" s="2085" t="s">
        <v>611</v>
      </c>
      <c r="AC35" s="2086" t="s">
        <v>591</v>
      </c>
      <c r="AD35" s="2087">
        <v>183</v>
      </c>
    </row>
    <row r="36" spans="1:31" ht="20.100000000000001" customHeight="1" outlineLevel="1" x14ac:dyDescent="0.2">
      <c r="A36" s="2001"/>
      <c r="B36" s="2002"/>
      <c r="C36" s="2003"/>
      <c r="D36" s="2002" t="s">
        <v>34</v>
      </c>
      <c r="E36" s="2003">
        <v>124</v>
      </c>
      <c r="F36" s="2002" t="s">
        <v>652</v>
      </c>
      <c r="G36" s="2003"/>
      <c r="H36" s="2004" t="s">
        <v>14</v>
      </c>
      <c r="I36" s="2003">
        <v>139</v>
      </c>
      <c r="J36" s="2002" t="s">
        <v>607</v>
      </c>
      <c r="K36" s="2003">
        <v>97</v>
      </c>
      <c r="L36" s="2004" t="s">
        <v>10</v>
      </c>
      <c r="M36" s="2005">
        <v>130</v>
      </c>
      <c r="N36" s="2006"/>
      <c r="O36" s="1987"/>
      <c r="P36" s="2078">
        <v>8</v>
      </c>
      <c r="Q36" s="2076" t="s">
        <v>652</v>
      </c>
      <c r="R36" s="2080" t="s">
        <v>77</v>
      </c>
      <c r="S36" s="2020">
        <v>0</v>
      </c>
      <c r="T36" s="2020">
        <f>I31</f>
        <v>0</v>
      </c>
      <c r="U36" s="2020">
        <v>0</v>
      </c>
      <c r="V36" s="2021">
        <v>0</v>
      </c>
      <c r="W36" s="2022">
        <f t="shared" si="3"/>
        <v>0</v>
      </c>
      <c r="X36" s="2023">
        <v>0</v>
      </c>
      <c r="Y36" s="2024">
        <f t="shared" si="4"/>
        <v>0</v>
      </c>
      <c r="Z36" s="2025">
        <f t="shared" si="5"/>
        <v>0</v>
      </c>
      <c r="AA36" s="2030"/>
    </row>
    <row r="37" spans="1:31" ht="20.100000000000001" customHeight="1" outlineLevel="1" thickBot="1" x14ac:dyDescent="0.25">
      <c r="A37" s="2034"/>
      <c r="B37" s="2035"/>
      <c r="C37" s="2036"/>
      <c r="D37" s="2037" t="s">
        <v>582</v>
      </c>
      <c r="E37" s="2036">
        <v>153</v>
      </c>
      <c r="F37" s="2035" t="s">
        <v>570</v>
      </c>
      <c r="G37" s="2036">
        <v>136</v>
      </c>
      <c r="H37" s="2037" t="s">
        <v>585</v>
      </c>
      <c r="I37" s="2036">
        <v>128</v>
      </c>
      <c r="J37" s="2035" t="s">
        <v>652</v>
      </c>
      <c r="K37" s="2036"/>
      <c r="L37" s="2035" t="s">
        <v>68</v>
      </c>
      <c r="M37" s="2038">
        <v>177</v>
      </c>
      <c r="N37" s="2006"/>
      <c r="O37" s="2006"/>
      <c r="P37" s="2078">
        <v>9</v>
      </c>
      <c r="Q37" s="2079" t="s">
        <v>11</v>
      </c>
      <c r="R37" s="2080" t="s">
        <v>71</v>
      </c>
      <c r="S37" s="2020">
        <f>G29</f>
        <v>106</v>
      </c>
      <c r="T37" s="2020">
        <f>I32</f>
        <v>160</v>
      </c>
      <c r="U37" s="2020">
        <f>K35</f>
        <v>157</v>
      </c>
      <c r="V37" s="2021">
        <v>132</v>
      </c>
      <c r="W37" s="2022">
        <f t="shared" si="3"/>
        <v>449</v>
      </c>
      <c r="X37" s="2023">
        <v>0</v>
      </c>
      <c r="Y37" s="2024">
        <f t="shared" si="4"/>
        <v>449</v>
      </c>
      <c r="Z37" s="2025">
        <f t="shared" si="5"/>
        <v>149.66666666666666</v>
      </c>
      <c r="AA37" s="2030"/>
      <c r="AB37" s="2031"/>
      <c r="AC37" s="2089"/>
      <c r="AD37" s="2090"/>
    </row>
    <row r="38" spans="1:31" ht="20.100000000000001" customHeight="1" outlineLevel="1" x14ac:dyDescent="0.2">
      <c r="A38" s="2091"/>
      <c r="B38" s="2041"/>
      <c r="C38" s="2042"/>
      <c r="D38" s="2041"/>
      <c r="E38" s="2042"/>
      <c r="F38" s="2041"/>
      <c r="G38" s="2042"/>
      <c r="H38" s="2041"/>
      <c r="I38" s="2042"/>
      <c r="J38" s="2041"/>
      <c r="K38" s="2042"/>
      <c r="L38" s="2041"/>
      <c r="M38" s="2042"/>
      <c r="N38" s="2006"/>
      <c r="O38" s="2006"/>
      <c r="P38" s="2078">
        <v>10</v>
      </c>
      <c r="Q38" s="2082" t="s">
        <v>10</v>
      </c>
      <c r="R38" s="2080" t="s">
        <v>74</v>
      </c>
      <c r="S38" s="2020">
        <f>I27</f>
        <v>156</v>
      </c>
      <c r="T38" s="2020">
        <f>K33</f>
        <v>153</v>
      </c>
      <c r="U38" s="2020">
        <f>M36</f>
        <v>130</v>
      </c>
      <c r="V38" s="2021">
        <v>177</v>
      </c>
      <c r="W38" s="2022">
        <f t="shared" si="3"/>
        <v>486</v>
      </c>
      <c r="X38" s="2023">
        <v>24</v>
      </c>
      <c r="Y38" s="2024">
        <f t="shared" si="4"/>
        <v>510</v>
      </c>
      <c r="Z38" s="2025">
        <f t="shared" si="5"/>
        <v>170</v>
      </c>
      <c r="AA38" s="2030"/>
      <c r="AB38" s="2030"/>
      <c r="AC38" s="2092"/>
      <c r="AD38" s="2093"/>
    </row>
    <row r="39" spans="1:31" ht="20.100000000000001" customHeight="1" outlineLevel="1" x14ac:dyDescent="0.2">
      <c r="A39" s="2091"/>
      <c r="B39" s="2041"/>
      <c r="C39" s="2042"/>
      <c r="D39" s="2041"/>
      <c r="E39" s="2042"/>
      <c r="F39" s="2041"/>
      <c r="G39" s="2042"/>
      <c r="H39" s="2041"/>
      <c r="I39" s="2042"/>
      <c r="J39" s="2041"/>
      <c r="K39" s="2042"/>
      <c r="L39" s="2041"/>
      <c r="M39" s="2042"/>
      <c r="N39" s="2006"/>
      <c r="O39" s="2006"/>
      <c r="P39" s="2078">
        <v>11</v>
      </c>
      <c r="Q39" s="2079" t="s">
        <v>68</v>
      </c>
      <c r="R39" s="2080" t="s">
        <v>78</v>
      </c>
      <c r="S39" s="2020">
        <f>I28</f>
        <v>148</v>
      </c>
      <c r="T39" s="2020">
        <f>K31</f>
        <v>187</v>
      </c>
      <c r="U39" s="2020">
        <f>M37</f>
        <v>177</v>
      </c>
      <c r="V39" s="2021">
        <v>0</v>
      </c>
      <c r="W39" s="2022">
        <f t="shared" si="3"/>
        <v>512</v>
      </c>
      <c r="X39" s="2023">
        <v>0</v>
      </c>
      <c r="Y39" s="2024">
        <f t="shared" si="4"/>
        <v>512</v>
      </c>
      <c r="Z39" s="2025">
        <f t="shared" si="5"/>
        <v>170.66666666666666</v>
      </c>
      <c r="AA39" s="2030"/>
      <c r="AB39" s="2030"/>
      <c r="AC39" s="2092"/>
      <c r="AD39" s="2093"/>
    </row>
    <row r="40" spans="1:31" ht="20.100000000000001" customHeight="1" outlineLevel="1" x14ac:dyDescent="0.2">
      <c r="A40" s="2091"/>
      <c r="B40" s="2041"/>
      <c r="C40" s="2042"/>
      <c r="D40" s="2041"/>
      <c r="E40" s="2042"/>
      <c r="F40" s="2041"/>
      <c r="G40" s="2042"/>
      <c r="H40" s="2041"/>
      <c r="I40" s="2042"/>
      <c r="J40" s="2041"/>
      <c r="K40" s="2042"/>
      <c r="L40" s="2041"/>
      <c r="M40" s="2042"/>
      <c r="N40" s="2006"/>
      <c r="O40" s="2006"/>
      <c r="P40" s="2078">
        <v>12</v>
      </c>
      <c r="Q40" s="2081" t="s">
        <v>8</v>
      </c>
      <c r="R40" s="2080" t="s">
        <v>81</v>
      </c>
      <c r="S40" s="2020">
        <f>I29</f>
        <v>127</v>
      </c>
      <c r="T40" s="2020">
        <f>K32</f>
        <v>187</v>
      </c>
      <c r="U40" s="2020">
        <f>M35</f>
        <v>125</v>
      </c>
      <c r="V40" s="2021">
        <v>115</v>
      </c>
      <c r="W40" s="2022">
        <f t="shared" si="3"/>
        <v>439</v>
      </c>
      <c r="X40" s="2023">
        <v>24</v>
      </c>
      <c r="Y40" s="2024">
        <f t="shared" si="4"/>
        <v>463</v>
      </c>
      <c r="Z40" s="2025">
        <f t="shared" si="5"/>
        <v>154.33333333333334</v>
      </c>
      <c r="AA40" s="2030"/>
      <c r="AB40" s="2030"/>
      <c r="AC40" s="2092"/>
      <c r="AD40" s="2093"/>
    </row>
    <row r="41" spans="1:31" s="2030" customFormat="1" ht="20.100000000000001" customHeight="1" outlineLevel="1" thickBot="1" x14ac:dyDescent="0.25">
      <c r="A41" s="2083"/>
      <c r="B41" s="2083"/>
      <c r="C41" s="2083"/>
      <c r="D41" s="2083"/>
      <c r="E41" s="2083"/>
      <c r="F41" s="2083"/>
      <c r="G41" s="2083"/>
      <c r="H41" s="2083"/>
      <c r="I41" s="2083"/>
      <c r="J41" s="2083"/>
      <c r="K41" s="2083"/>
      <c r="L41" s="2083"/>
      <c r="M41" s="2083"/>
      <c r="N41" s="2031"/>
      <c r="O41" s="2031"/>
      <c r="P41" s="2078">
        <v>13</v>
      </c>
      <c r="Q41" s="2094" t="s">
        <v>34</v>
      </c>
      <c r="R41" s="2080" t="s">
        <v>523</v>
      </c>
      <c r="S41" s="2020">
        <f>M27</f>
        <v>147</v>
      </c>
      <c r="T41" s="2020">
        <f>C33</f>
        <v>177</v>
      </c>
      <c r="U41" s="2020">
        <f>E36</f>
        <v>124</v>
      </c>
      <c r="V41" s="2021">
        <v>161</v>
      </c>
      <c r="W41" s="2022">
        <f t="shared" si="3"/>
        <v>485</v>
      </c>
      <c r="X41" s="2023">
        <v>0</v>
      </c>
      <c r="Y41" s="2024">
        <f t="shared" si="4"/>
        <v>485</v>
      </c>
      <c r="Z41" s="2025">
        <f t="shared" si="5"/>
        <v>161.66666666666666</v>
      </c>
      <c r="AC41" s="2092"/>
      <c r="AD41" s="2093"/>
      <c r="AE41" s="1954"/>
    </row>
    <row r="42" spans="1:31" s="2030" customFormat="1" ht="20.100000000000001" customHeight="1" outlineLevel="1" x14ac:dyDescent="0.2">
      <c r="A42" s="2095" t="s">
        <v>686</v>
      </c>
      <c r="B42" s="2096"/>
      <c r="C42" s="2096"/>
      <c r="D42" s="2096"/>
      <c r="E42" s="2096"/>
      <c r="F42" s="2096"/>
      <c r="G42" s="2096"/>
      <c r="H42" s="2096"/>
      <c r="I42" s="2096"/>
      <c r="J42" s="2096"/>
      <c r="K42" s="2096"/>
      <c r="L42" s="2096"/>
      <c r="M42" s="2097"/>
      <c r="N42" s="2031"/>
      <c r="O42" s="2031"/>
      <c r="P42" s="2078">
        <v>14</v>
      </c>
      <c r="Q42" s="2082" t="s">
        <v>582</v>
      </c>
      <c r="R42" s="2080" t="s">
        <v>524</v>
      </c>
      <c r="S42" s="2020">
        <f>M28</f>
        <v>135</v>
      </c>
      <c r="T42" s="2020">
        <f>C31</f>
        <v>145</v>
      </c>
      <c r="U42" s="2020">
        <f>E37</f>
        <v>153</v>
      </c>
      <c r="V42" s="2021">
        <v>137</v>
      </c>
      <c r="W42" s="2022">
        <f t="shared" si="3"/>
        <v>435</v>
      </c>
      <c r="X42" s="2023">
        <v>24</v>
      </c>
      <c r="Y42" s="2024">
        <f t="shared" si="4"/>
        <v>459</v>
      </c>
      <c r="Z42" s="2025">
        <f t="shared" si="5"/>
        <v>153</v>
      </c>
      <c r="AC42" s="2092"/>
      <c r="AD42" s="2093"/>
      <c r="AE42" s="1954"/>
    </row>
    <row r="43" spans="1:31" s="2030" customFormat="1" ht="20.100000000000001" customHeight="1" outlineLevel="1" thickBot="1" x14ac:dyDescent="0.25">
      <c r="A43" s="1981" t="s">
        <v>527</v>
      </c>
      <c r="B43" s="1982" t="s">
        <v>121</v>
      </c>
      <c r="C43" s="1984" t="s">
        <v>82</v>
      </c>
      <c r="D43" s="1982" t="s">
        <v>122</v>
      </c>
      <c r="E43" s="1984" t="s">
        <v>82</v>
      </c>
      <c r="F43" s="1982" t="s">
        <v>123</v>
      </c>
      <c r="G43" s="1984" t="s">
        <v>82</v>
      </c>
      <c r="H43" s="1982" t="s">
        <v>124</v>
      </c>
      <c r="I43" s="1984" t="s">
        <v>82</v>
      </c>
      <c r="J43" s="1982" t="s">
        <v>515</v>
      </c>
      <c r="K43" s="1984" t="s">
        <v>82</v>
      </c>
      <c r="L43" s="1982" t="s">
        <v>516</v>
      </c>
      <c r="M43" s="1985" t="s">
        <v>82</v>
      </c>
      <c r="N43" s="2098"/>
      <c r="O43" s="2098"/>
      <c r="P43" s="2099">
        <v>15</v>
      </c>
      <c r="Q43" s="2100" t="s">
        <v>568</v>
      </c>
      <c r="R43" s="2101" t="s">
        <v>525</v>
      </c>
      <c r="S43" s="2054">
        <f>M29</f>
        <v>115</v>
      </c>
      <c r="T43" s="2054">
        <f>C32</f>
        <v>167</v>
      </c>
      <c r="U43" s="2054">
        <f>E35</f>
        <v>133</v>
      </c>
      <c r="V43" s="2055">
        <v>166</v>
      </c>
      <c r="W43" s="2056">
        <f t="shared" si="3"/>
        <v>466</v>
      </c>
      <c r="X43" s="2057">
        <v>0</v>
      </c>
      <c r="Y43" s="2058">
        <f t="shared" si="4"/>
        <v>466</v>
      </c>
      <c r="Z43" s="2102">
        <f t="shared" si="5"/>
        <v>155.33333333333334</v>
      </c>
      <c r="AC43" s="2092"/>
      <c r="AD43" s="2093"/>
      <c r="AE43" s="1954"/>
    </row>
    <row r="44" spans="1:31" s="2030" customFormat="1" ht="20.100000000000001" customHeight="1" outlineLevel="1" x14ac:dyDescent="0.2">
      <c r="A44" s="2001"/>
      <c r="B44" s="2002" t="s">
        <v>575</v>
      </c>
      <c r="C44" s="2003">
        <v>148</v>
      </c>
      <c r="D44" s="2004" t="s">
        <v>14</v>
      </c>
      <c r="E44" s="2003">
        <v>154</v>
      </c>
      <c r="F44" s="2004" t="s">
        <v>10</v>
      </c>
      <c r="G44" s="2003">
        <v>177</v>
      </c>
      <c r="H44" s="2002" t="s">
        <v>571</v>
      </c>
      <c r="I44" s="2003">
        <v>158</v>
      </c>
      <c r="J44" s="2002" t="s">
        <v>568</v>
      </c>
      <c r="K44" s="2003">
        <v>166</v>
      </c>
      <c r="L44" s="2004" t="s">
        <v>136</v>
      </c>
      <c r="M44" s="2005">
        <v>181</v>
      </c>
      <c r="N44" s="2031"/>
      <c r="O44" s="2031"/>
      <c r="P44" s="2031"/>
      <c r="S44" s="2031"/>
      <c r="T44" s="2031"/>
      <c r="U44" s="2031"/>
      <c r="V44" s="2031"/>
      <c r="W44" s="2031"/>
      <c r="X44" s="2031"/>
      <c r="Y44" s="2031"/>
      <c r="Z44" s="2031"/>
      <c r="AA44" s="2031"/>
      <c r="AC44" s="2092"/>
      <c r="AD44" s="2093"/>
      <c r="AE44" s="1954"/>
    </row>
    <row r="45" spans="1:31" s="2030" customFormat="1" ht="20.100000000000001" customHeight="1" outlineLevel="1" x14ac:dyDescent="0.2">
      <c r="A45" s="2001"/>
      <c r="B45" s="2004" t="s">
        <v>8</v>
      </c>
      <c r="C45" s="2003">
        <v>115</v>
      </c>
      <c r="D45" s="2004" t="s">
        <v>581</v>
      </c>
      <c r="E45" s="2003">
        <v>138</v>
      </c>
      <c r="F45" s="2002" t="s">
        <v>12</v>
      </c>
      <c r="G45" s="2003">
        <v>164</v>
      </c>
      <c r="H45" s="2002" t="s">
        <v>47</v>
      </c>
      <c r="I45" s="2003">
        <v>185</v>
      </c>
      <c r="J45" s="2002" t="s">
        <v>570</v>
      </c>
      <c r="K45" s="2003">
        <v>139</v>
      </c>
      <c r="L45" s="2002" t="s">
        <v>34</v>
      </c>
      <c r="M45" s="2005">
        <v>161</v>
      </c>
      <c r="N45" s="1987"/>
      <c r="O45" s="1987"/>
      <c r="P45" s="2006"/>
      <c r="Q45" s="2006"/>
      <c r="R45" s="2006"/>
      <c r="S45" s="2006"/>
      <c r="T45" s="2006"/>
      <c r="U45" s="2006"/>
      <c r="V45" s="2006"/>
      <c r="W45" s="2006"/>
      <c r="X45" s="2006"/>
      <c r="Y45" s="2006"/>
      <c r="Z45" s="2006"/>
      <c r="AA45" s="2031"/>
      <c r="AE45" s="1954"/>
    </row>
    <row r="46" spans="1:31" s="2030" customFormat="1" ht="20.100000000000001" customHeight="1" outlineLevel="1" x14ac:dyDescent="0.2">
      <c r="A46" s="2103" t="s">
        <v>528</v>
      </c>
      <c r="B46" s="1982" t="s">
        <v>121</v>
      </c>
      <c r="C46" s="1984" t="s">
        <v>82</v>
      </c>
      <c r="D46" s="1982" t="s">
        <v>122</v>
      </c>
      <c r="E46" s="1984" t="s">
        <v>82</v>
      </c>
      <c r="F46" s="1982" t="s">
        <v>123</v>
      </c>
      <c r="G46" s="1984" t="s">
        <v>82</v>
      </c>
      <c r="H46" s="1982" t="s">
        <v>124</v>
      </c>
      <c r="I46" s="1984" t="s">
        <v>82</v>
      </c>
      <c r="J46" s="1982" t="s">
        <v>515</v>
      </c>
      <c r="K46" s="1984" t="s">
        <v>82</v>
      </c>
      <c r="L46" s="1982" t="s">
        <v>516</v>
      </c>
      <c r="M46" s="1985" t="s">
        <v>82</v>
      </c>
      <c r="N46" s="1987"/>
      <c r="O46" s="1987"/>
      <c r="P46" s="2006"/>
      <c r="Q46" s="2006"/>
      <c r="R46" s="2006"/>
      <c r="S46" s="2006"/>
      <c r="T46" s="2006"/>
      <c r="U46" s="2006"/>
      <c r="V46" s="2006"/>
      <c r="W46" s="2006"/>
      <c r="X46" s="2006"/>
      <c r="Y46" s="2006"/>
      <c r="Z46" s="2006"/>
      <c r="AE46" s="1954"/>
    </row>
    <row r="47" spans="1:31" s="2030" customFormat="1" ht="20.100000000000001" customHeight="1" outlineLevel="1" x14ac:dyDescent="0.2">
      <c r="A47" s="2103"/>
      <c r="B47" s="2004" t="s">
        <v>582</v>
      </c>
      <c r="C47" s="2003">
        <v>137</v>
      </c>
      <c r="D47" s="2002" t="s">
        <v>572</v>
      </c>
      <c r="E47" s="2003">
        <v>141</v>
      </c>
      <c r="F47" s="2002" t="s">
        <v>569</v>
      </c>
      <c r="G47" s="2003">
        <v>142</v>
      </c>
      <c r="H47" s="2002" t="s">
        <v>573</v>
      </c>
      <c r="I47" s="2003">
        <v>143</v>
      </c>
      <c r="J47" s="2002" t="s">
        <v>567</v>
      </c>
      <c r="K47" s="2003">
        <v>150</v>
      </c>
      <c r="L47" s="2002" t="s">
        <v>602</v>
      </c>
      <c r="M47" s="2005">
        <v>154</v>
      </c>
      <c r="N47" s="1987"/>
      <c r="O47" s="1987"/>
      <c r="P47" s="2006"/>
      <c r="Q47" s="2006"/>
      <c r="R47" s="2006"/>
      <c r="S47" s="2006"/>
      <c r="T47" s="2006"/>
      <c r="U47" s="2006"/>
      <c r="V47" s="2006"/>
      <c r="W47" s="2006"/>
      <c r="X47" s="2006"/>
      <c r="Y47" s="2006"/>
      <c r="Z47" s="2006"/>
      <c r="AE47" s="1954"/>
    </row>
    <row r="48" spans="1:31" s="2030" customFormat="1" ht="20.100000000000001" customHeight="1" outlineLevel="1" thickBot="1" x14ac:dyDescent="0.25">
      <c r="A48" s="2104"/>
      <c r="B48" s="2035" t="s">
        <v>134</v>
      </c>
      <c r="C48" s="2036">
        <v>146</v>
      </c>
      <c r="D48" s="2035" t="s">
        <v>194</v>
      </c>
      <c r="E48" s="2036">
        <v>133</v>
      </c>
      <c r="F48" s="2035" t="s">
        <v>11</v>
      </c>
      <c r="G48" s="2036">
        <v>132</v>
      </c>
      <c r="H48" s="2037" t="s">
        <v>589</v>
      </c>
      <c r="I48" s="2036">
        <v>113</v>
      </c>
      <c r="J48" s="2037" t="s">
        <v>585</v>
      </c>
      <c r="K48" s="2036">
        <v>118</v>
      </c>
      <c r="L48" s="2035" t="s">
        <v>51</v>
      </c>
      <c r="M48" s="2038">
        <v>139</v>
      </c>
      <c r="N48" s="1987"/>
      <c r="O48" s="1987"/>
      <c r="P48" s="2006"/>
      <c r="Q48" s="2006"/>
      <c r="R48" s="2006"/>
      <c r="S48" s="2006"/>
      <c r="T48" s="2006"/>
      <c r="U48" s="2006"/>
      <c r="V48" s="2006"/>
      <c r="W48" s="2006"/>
      <c r="X48" s="2006"/>
      <c r="Y48" s="2006"/>
      <c r="Z48" s="2006"/>
      <c r="AE48" s="1954"/>
    </row>
    <row r="49" spans="1:31" s="2030" customFormat="1" ht="20.100000000000001" customHeight="1" outlineLevel="1" x14ac:dyDescent="0.2">
      <c r="A49" s="2105"/>
      <c r="B49" s="2098"/>
      <c r="C49" s="2042"/>
      <c r="D49" s="2098"/>
      <c r="E49" s="2042"/>
      <c r="F49" s="2106"/>
      <c r="G49" s="2042"/>
      <c r="H49" s="2106"/>
      <c r="I49" s="2042"/>
      <c r="J49" s="2106"/>
      <c r="K49" s="2042"/>
      <c r="L49" s="2106"/>
      <c r="M49" s="2042"/>
      <c r="N49" s="1987"/>
      <c r="O49" s="1987"/>
      <c r="P49" s="2006"/>
      <c r="Q49" s="2006"/>
      <c r="R49" s="2006"/>
      <c r="S49" s="2006"/>
      <c r="T49" s="2006"/>
      <c r="U49" s="2006"/>
      <c r="V49" s="2006"/>
      <c r="W49" s="2006"/>
      <c r="X49" s="2006"/>
      <c r="Y49" s="2006"/>
      <c r="Z49" s="2006"/>
      <c r="AE49" s="1954"/>
    </row>
    <row r="50" spans="1:31" s="2030" customFormat="1" ht="20.100000000000001" customHeight="1" outlineLevel="1" x14ac:dyDescent="0.2">
      <c r="A50" s="2049"/>
      <c r="B50" s="1987"/>
      <c r="C50" s="1987"/>
      <c r="D50" s="1987"/>
      <c r="E50" s="1987"/>
      <c r="F50" s="1987"/>
      <c r="G50" s="1987"/>
      <c r="H50" s="1987"/>
      <c r="I50" s="1987"/>
      <c r="J50" s="1987"/>
      <c r="K50" s="1987"/>
      <c r="L50" s="1987"/>
      <c r="M50" s="1987"/>
      <c r="N50" s="1997"/>
      <c r="O50" s="1997"/>
      <c r="P50" s="1997"/>
      <c r="Q50" s="2107"/>
      <c r="R50" s="1997"/>
      <c r="S50" s="1997"/>
      <c r="T50" s="2098"/>
      <c r="U50" s="2098"/>
      <c r="V50" s="2098"/>
      <c r="W50" s="2098"/>
      <c r="X50" s="2098"/>
      <c r="Y50" s="2108"/>
      <c r="Z50" s="2108"/>
      <c r="AD50" s="2109"/>
      <c r="AE50" s="1954"/>
    </row>
    <row r="51" spans="1:31" ht="20.100000000000001" customHeight="1" x14ac:dyDescent="0.2">
      <c r="A51" s="1997"/>
      <c r="B51" s="1997"/>
      <c r="D51" s="1997"/>
      <c r="F51" s="1997"/>
      <c r="H51" s="1997"/>
      <c r="AB51" s="1997"/>
      <c r="AD51" s="1997"/>
    </row>
    <row r="52" spans="1:31" s="1955" customFormat="1" ht="20.100000000000001" customHeight="1" x14ac:dyDescent="0.2">
      <c r="A52" s="2113" t="s">
        <v>90</v>
      </c>
      <c r="Q52" s="1959"/>
      <c r="AC52" s="1997"/>
      <c r="AD52" s="2114"/>
      <c r="AE52" s="1954"/>
    </row>
    <row r="53" spans="1:31" s="1955" customFormat="1" ht="20.100000000000001" customHeight="1" thickBot="1" x14ac:dyDescent="0.25">
      <c r="N53" s="1963"/>
      <c r="O53" s="1963"/>
      <c r="Q53" s="1959"/>
      <c r="T53" s="1957"/>
      <c r="U53" s="1957"/>
      <c r="V53" s="1957"/>
      <c r="W53" s="1957"/>
      <c r="X53" s="1957"/>
      <c r="Y53" s="1957"/>
      <c r="Z53" s="1957"/>
      <c r="AA53" s="1960"/>
      <c r="AD53" s="1955" t="s">
        <v>59</v>
      </c>
      <c r="AE53" s="1954"/>
    </row>
    <row r="54" spans="1:31" s="2129" customFormat="1" ht="20.100000000000001" customHeight="1" outlineLevel="1" x14ac:dyDescent="0.2">
      <c r="A54" s="2115" t="s">
        <v>687</v>
      </c>
      <c r="B54" s="2116"/>
      <c r="C54" s="2116"/>
      <c r="D54" s="2116"/>
      <c r="E54" s="2116"/>
      <c r="F54" s="2116"/>
      <c r="G54" s="2116"/>
      <c r="H54" s="2116"/>
      <c r="I54" s="2116"/>
      <c r="J54" s="2116"/>
      <c r="K54" s="2116"/>
      <c r="L54" s="2116"/>
      <c r="M54" s="2117"/>
      <c r="N54" s="1969"/>
      <c r="O54" s="1970"/>
      <c r="P54" s="2118" t="s">
        <v>511</v>
      </c>
      <c r="Q54" s="2119" t="s">
        <v>529</v>
      </c>
      <c r="R54" s="2120"/>
      <c r="S54" s="2120"/>
      <c r="T54" s="2120"/>
      <c r="U54" s="2120"/>
      <c r="V54" s="2120"/>
      <c r="W54" s="2120"/>
      <c r="X54" s="2121"/>
      <c r="Y54" s="2122" t="s">
        <v>513</v>
      </c>
      <c r="Z54" s="2123" t="s">
        <v>0</v>
      </c>
      <c r="AA54" s="2124"/>
      <c r="AB54" s="2125">
        <v>1</v>
      </c>
      <c r="AC54" s="2126" t="s">
        <v>34</v>
      </c>
      <c r="AD54" s="2127">
        <v>547</v>
      </c>
      <c r="AE54" s="2128"/>
    </row>
    <row r="55" spans="1:31" ht="20.100000000000001" customHeight="1" outlineLevel="1" thickBot="1" x14ac:dyDescent="0.25">
      <c r="A55" s="2130" t="s">
        <v>514</v>
      </c>
      <c r="B55" s="2131" t="s">
        <v>121</v>
      </c>
      <c r="C55" s="2132" t="s">
        <v>82</v>
      </c>
      <c r="D55" s="2131" t="s">
        <v>122</v>
      </c>
      <c r="E55" s="2132" t="s">
        <v>82</v>
      </c>
      <c r="F55" s="2131" t="s">
        <v>123</v>
      </c>
      <c r="G55" s="2132" t="s">
        <v>82</v>
      </c>
      <c r="H55" s="2131" t="s">
        <v>124</v>
      </c>
      <c r="I55" s="2132" t="s">
        <v>82</v>
      </c>
      <c r="J55" s="2131" t="s">
        <v>515</v>
      </c>
      <c r="K55" s="2132" t="s">
        <v>82</v>
      </c>
      <c r="L55" s="2131" t="s">
        <v>516</v>
      </c>
      <c r="M55" s="2133" t="s">
        <v>82</v>
      </c>
      <c r="N55" s="1986"/>
      <c r="O55" s="1987"/>
      <c r="P55" s="2134"/>
      <c r="Q55" s="2135" t="s">
        <v>472</v>
      </c>
      <c r="R55" s="2136" t="s">
        <v>132</v>
      </c>
      <c r="S55" s="2137" t="s">
        <v>1</v>
      </c>
      <c r="T55" s="2137" t="s">
        <v>2</v>
      </c>
      <c r="U55" s="2137" t="s">
        <v>3</v>
      </c>
      <c r="V55" s="2138" t="s">
        <v>94</v>
      </c>
      <c r="W55" s="2139" t="s">
        <v>517</v>
      </c>
      <c r="X55" s="2140" t="s">
        <v>87</v>
      </c>
      <c r="Y55" s="2141"/>
      <c r="Z55" s="2142"/>
      <c r="AB55" s="2143">
        <v>2</v>
      </c>
      <c r="AC55" s="2016" t="s">
        <v>50</v>
      </c>
      <c r="AD55" s="2144">
        <v>536</v>
      </c>
    </row>
    <row r="56" spans="1:31" ht="20.100000000000001" customHeight="1" outlineLevel="1" x14ac:dyDescent="0.2">
      <c r="A56" s="2145"/>
      <c r="B56" s="2004" t="s">
        <v>8</v>
      </c>
      <c r="C56" s="2146">
        <v>144</v>
      </c>
      <c r="D56" s="2147" t="s">
        <v>47</v>
      </c>
      <c r="E56" s="2146">
        <v>211</v>
      </c>
      <c r="F56" s="2004" t="s">
        <v>136</v>
      </c>
      <c r="G56" s="2146">
        <v>160</v>
      </c>
      <c r="H56" s="2147" t="s">
        <v>567</v>
      </c>
      <c r="I56" s="2146">
        <v>148</v>
      </c>
      <c r="J56" s="2004" t="s">
        <v>582</v>
      </c>
      <c r="K56" s="2146">
        <v>176</v>
      </c>
      <c r="L56" s="2147" t="s">
        <v>570</v>
      </c>
      <c r="M56" s="2148">
        <v>146</v>
      </c>
      <c r="N56" s="2006"/>
      <c r="O56" s="1987"/>
      <c r="P56" s="2149">
        <v>1</v>
      </c>
      <c r="Q56" s="2150" t="s">
        <v>8</v>
      </c>
      <c r="R56" s="2151" t="s">
        <v>70</v>
      </c>
      <c r="S56" s="2152">
        <f>C56</f>
        <v>144</v>
      </c>
      <c r="T56" s="2152">
        <f>E63</f>
        <v>132</v>
      </c>
      <c r="U56" s="2152">
        <f>G67</f>
        <v>198</v>
      </c>
      <c r="V56" s="2153">
        <v>156</v>
      </c>
      <c r="W56" s="2012">
        <f>SUM(S56:V56)-MIN(S56:V56)</f>
        <v>498</v>
      </c>
      <c r="X56" s="2154">
        <v>24</v>
      </c>
      <c r="Y56" s="2014">
        <f>SUM(W56:X56)</f>
        <v>522</v>
      </c>
      <c r="Z56" s="2015">
        <f>Y56/3</f>
        <v>174</v>
      </c>
      <c r="AB56" s="2143">
        <v>3</v>
      </c>
      <c r="AC56" s="2016" t="s">
        <v>582</v>
      </c>
      <c r="AD56" s="2144">
        <v>531</v>
      </c>
    </row>
    <row r="57" spans="1:31" ht="20.100000000000001" customHeight="1" outlineLevel="1" x14ac:dyDescent="0.2">
      <c r="A57" s="2145"/>
      <c r="B57" s="2004" t="s">
        <v>10</v>
      </c>
      <c r="C57" s="2146">
        <v>124</v>
      </c>
      <c r="D57" s="2147" t="s">
        <v>194</v>
      </c>
      <c r="E57" s="2146">
        <v>122</v>
      </c>
      <c r="F57" s="2147" t="s">
        <v>34</v>
      </c>
      <c r="G57" s="2146">
        <v>179</v>
      </c>
      <c r="H57" s="2147" t="s">
        <v>568</v>
      </c>
      <c r="I57" s="2146">
        <v>173</v>
      </c>
      <c r="J57" s="2004" t="s">
        <v>14</v>
      </c>
      <c r="K57" s="2146">
        <v>143</v>
      </c>
      <c r="L57" s="2147" t="s">
        <v>68</v>
      </c>
      <c r="M57" s="2148">
        <v>165</v>
      </c>
      <c r="N57" s="2006"/>
      <c r="O57" s="1987"/>
      <c r="P57" s="2017">
        <v>2</v>
      </c>
      <c r="Q57" s="2155" t="s">
        <v>10</v>
      </c>
      <c r="R57" s="2019" t="s">
        <v>75</v>
      </c>
      <c r="S57" s="2020">
        <f>C57</f>
        <v>124</v>
      </c>
      <c r="T57" s="2020">
        <f>E61</f>
        <v>139</v>
      </c>
      <c r="U57" s="2020">
        <f>G68</f>
        <v>157</v>
      </c>
      <c r="V57" s="2021">
        <v>143</v>
      </c>
      <c r="W57" s="2012">
        <f t="shared" ref="W57:W73" si="6">SUM(S57:V57)-MIN(S57:V57)</f>
        <v>439</v>
      </c>
      <c r="X57" s="2156">
        <v>24</v>
      </c>
      <c r="Y57" s="2014">
        <f t="shared" ref="Y57:Y73" si="7">SUM(W57:X57)</f>
        <v>463</v>
      </c>
      <c r="Z57" s="2015">
        <f t="shared" ref="Z57:Z73" si="8">Y57/3</f>
        <v>154.33333333333334</v>
      </c>
      <c r="AB57" s="2143">
        <v>4</v>
      </c>
      <c r="AC57" s="2016" t="s">
        <v>8</v>
      </c>
      <c r="AD57" s="2144">
        <v>522</v>
      </c>
    </row>
    <row r="58" spans="1:31" ht="20.100000000000001" customHeight="1" outlineLevel="1" x14ac:dyDescent="0.2">
      <c r="A58" s="2157"/>
      <c r="B58" s="2004" t="s">
        <v>50</v>
      </c>
      <c r="C58" s="2146">
        <v>162</v>
      </c>
      <c r="D58" s="2147" t="s">
        <v>571</v>
      </c>
      <c r="E58" s="2146">
        <v>174</v>
      </c>
      <c r="F58" s="2147" t="s">
        <v>566</v>
      </c>
      <c r="G58" s="2146">
        <v>131</v>
      </c>
      <c r="H58" s="2147" t="s">
        <v>11</v>
      </c>
      <c r="I58" s="2146">
        <v>166</v>
      </c>
      <c r="J58" s="2004" t="s">
        <v>581</v>
      </c>
      <c r="K58" s="2146">
        <v>153</v>
      </c>
      <c r="L58" s="2147" t="s">
        <v>12</v>
      </c>
      <c r="M58" s="2148">
        <v>183</v>
      </c>
      <c r="N58" s="2006"/>
      <c r="O58" s="1987"/>
      <c r="P58" s="2017">
        <v>3</v>
      </c>
      <c r="Q58" s="2158" t="s">
        <v>50</v>
      </c>
      <c r="R58" s="2019" t="s">
        <v>79</v>
      </c>
      <c r="S58" s="2020">
        <f>C58</f>
        <v>162</v>
      </c>
      <c r="T58" s="2020">
        <f>E62</f>
        <v>172</v>
      </c>
      <c r="U58" s="2020">
        <f>G66</f>
        <v>178</v>
      </c>
      <c r="V58" s="2021">
        <v>0</v>
      </c>
      <c r="W58" s="2012">
        <f t="shared" si="6"/>
        <v>512</v>
      </c>
      <c r="X58" s="2156">
        <v>24</v>
      </c>
      <c r="Y58" s="2014">
        <f t="shared" si="7"/>
        <v>536</v>
      </c>
      <c r="Z58" s="2015">
        <f t="shared" si="8"/>
        <v>178.66666666666666</v>
      </c>
      <c r="AB58" s="2143">
        <v>5</v>
      </c>
      <c r="AC58" s="2159" t="s">
        <v>47</v>
      </c>
      <c r="AD58" s="2144">
        <v>522</v>
      </c>
    </row>
    <row r="59" spans="1:31" ht="20.100000000000001" customHeight="1" outlineLevel="1" x14ac:dyDescent="0.2">
      <c r="A59" s="2160"/>
      <c r="B59" s="1987"/>
      <c r="C59" s="1987"/>
      <c r="D59" s="1987"/>
      <c r="E59" s="1987"/>
      <c r="F59" s="1987"/>
      <c r="G59" s="1987"/>
      <c r="H59" s="1987"/>
      <c r="I59" s="1987"/>
      <c r="J59" s="1987"/>
      <c r="K59" s="1987"/>
      <c r="L59" s="1987"/>
      <c r="M59" s="2161"/>
      <c r="N59" s="2027"/>
      <c r="O59" s="1987"/>
      <c r="P59" s="2017">
        <v>4</v>
      </c>
      <c r="Q59" s="2162" t="s">
        <v>47</v>
      </c>
      <c r="R59" s="2019" t="s">
        <v>72</v>
      </c>
      <c r="S59" s="2020">
        <f>E56</f>
        <v>211</v>
      </c>
      <c r="T59" s="2020">
        <f>G63</f>
        <v>142</v>
      </c>
      <c r="U59" s="2020">
        <f>I67</f>
        <v>169</v>
      </c>
      <c r="V59" s="2021">
        <v>0</v>
      </c>
      <c r="W59" s="2012">
        <f t="shared" si="6"/>
        <v>522</v>
      </c>
      <c r="X59" s="2156">
        <v>0</v>
      </c>
      <c r="Y59" s="2014">
        <f t="shared" si="7"/>
        <v>522</v>
      </c>
      <c r="Z59" s="2015">
        <f t="shared" si="8"/>
        <v>174</v>
      </c>
      <c r="AB59" s="2143">
        <v>6</v>
      </c>
      <c r="AC59" s="2016" t="s">
        <v>581</v>
      </c>
      <c r="AD59" s="2144">
        <v>510</v>
      </c>
    </row>
    <row r="60" spans="1:31" ht="20.100000000000001" customHeight="1" outlineLevel="1" x14ac:dyDescent="0.2">
      <c r="A60" s="2130" t="s">
        <v>518</v>
      </c>
      <c r="B60" s="2131" t="s">
        <v>121</v>
      </c>
      <c r="C60" s="2132" t="s">
        <v>82</v>
      </c>
      <c r="D60" s="2131" t="s">
        <v>122</v>
      </c>
      <c r="E60" s="2132" t="s">
        <v>82</v>
      </c>
      <c r="F60" s="2131" t="s">
        <v>123</v>
      </c>
      <c r="G60" s="2132" t="s">
        <v>82</v>
      </c>
      <c r="H60" s="2131" t="s">
        <v>124</v>
      </c>
      <c r="I60" s="2132" t="s">
        <v>82</v>
      </c>
      <c r="J60" s="2131" t="s">
        <v>515</v>
      </c>
      <c r="K60" s="2132" t="s">
        <v>82</v>
      </c>
      <c r="L60" s="2131" t="s">
        <v>516</v>
      </c>
      <c r="M60" s="2133" t="s">
        <v>82</v>
      </c>
      <c r="N60" s="2027"/>
      <c r="O60" s="1987"/>
      <c r="P60" s="2017">
        <v>5</v>
      </c>
      <c r="Q60" s="2162" t="s">
        <v>194</v>
      </c>
      <c r="R60" s="2019" t="s">
        <v>76</v>
      </c>
      <c r="S60" s="2020">
        <f>E57</f>
        <v>122</v>
      </c>
      <c r="T60" s="2020">
        <f>G61</f>
        <v>162</v>
      </c>
      <c r="U60" s="2020">
        <f>I68</f>
        <v>147</v>
      </c>
      <c r="V60" s="2021">
        <v>151</v>
      </c>
      <c r="W60" s="2012">
        <f t="shared" si="6"/>
        <v>460</v>
      </c>
      <c r="X60" s="2156">
        <v>0</v>
      </c>
      <c r="Y60" s="2014">
        <f t="shared" si="7"/>
        <v>460</v>
      </c>
      <c r="Z60" s="2015">
        <f t="shared" si="8"/>
        <v>153.33333333333334</v>
      </c>
      <c r="AB60" s="2143">
        <v>7</v>
      </c>
      <c r="AC60" s="2159" t="s">
        <v>68</v>
      </c>
      <c r="AD60" s="2144">
        <v>503</v>
      </c>
    </row>
    <row r="61" spans="1:31" ht="20.100000000000001" customHeight="1" outlineLevel="1" x14ac:dyDescent="0.2">
      <c r="A61" s="2145"/>
      <c r="B61" s="2002" t="s">
        <v>68</v>
      </c>
      <c r="C61" s="2163">
        <v>167</v>
      </c>
      <c r="D61" s="2004" t="s">
        <v>10</v>
      </c>
      <c r="E61" s="2163">
        <v>139</v>
      </c>
      <c r="F61" s="2002" t="s">
        <v>194</v>
      </c>
      <c r="G61" s="2163">
        <v>162</v>
      </c>
      <c r="H61" s="2002" t="s">
        <v>34</v>
      </c>
      <c r="I61" s="2163">
        <v>205</v>
      </c>
      <c r="J61" s="2002" t="s">
        <v>568</v>
      </c>
      <c r="K61" s="2163">
        <v>133</v>
      </c>
      <c r="L61" s="2004" t="s">
        <v>14</v>
      </c>
      <c r="M61" s="2164">
        <v>161</v>
      </c>
      <c r="N61" s="1986"/>
      <c r="O61" s="1987"/>
      <c r="P61" s="2017">
        <v>6</v>
      </c>
      <c r="Q61" s="2162" t="s">
        <v>571</v>
      </c>
      <c r="R61" s="2019" t="s">
        <v>80</v>
      </c>
      <c r="S61" s="2020">
        <f>E58</f>
        <v>174</v>
      </c>
      <c r="T61" s="2020">
        <f>G62</f>
        <v>163</v>
      </c>
      <c r="U61" s="2020">
        <f>I66</f>
        <v>139</v>
      </c>
      <c r="V61" s="2021">
        <v>0</v>
      </c>
      <c r="W61" s="2012">
        <f t="shared" si="6"/>
        <v>476</v>
      </c>
      <c r="X61" s="2156">
        <v>0</v>
      </c>
      <c r="Y61" s="2014">
        <f t="shared" si="7"/>
        <v>476</v>
      </c>
      <c r="Z61" s="2015">
        <f t="shared" si="8"/>
        <v>158.66666666666666</v>
      </c>
      <c r="AB61" s="2143">
        <v>8</v>
      </c>
      <c r="AC61" s="2159" t="s">
        <v>12</v>
      </c>
      <c r="AD61" s="2144">
        <v>500</v>
      </c>
    </row>
    <row r="62" spans="1:31" ht="20.100000000000001" customHeight="1" outlineLevel="1" x14ac:dyDescent="0.2">
      <c r="A62" s="2145"/>
      <c r="B62" s="2002" t="s">
        <v>12</v>
      </c>
      <c r="C62" s="2163">
        <v>145</v>
      </c>
      <c r="D62" s="2004" t="s">
        <v>50</v>
      </c>
      <c r="E62" s="2163">
        <v>172</v>
      </c>
      <c r="F62" s="2002" t="s">
        <v>571</v>
      </c>
      <c r="G62" s="2163">
        <v>163</v>
      </c>
      <c r="H62" s="2002" t="s">
        <v>566</v>
      </c>
      <c r="I62" s="2163">
        <v>164</v>
      </c>
      <c r="J62" s="2002" t="s">
        <v>11</v>
      </c>
      <c r="K62" s="2163">
        <v>149</v>
      </c>
      <c r="L62" s="2004" t="s">
        <v>581</v>
      </c>
      <c r="M62" s="2164">
        <v>159</v>
      </c>
      <c r="N62" s="2006"/>
      <c r="O62" s="2031"/>
      <c r="P62" s="2017">
        <v>7</v>
      </c>
      <c r="Q62" s="2165" t="s">
        <v>136</v>
      </c>
      <c r="R62" s="2019" t="s">
        <v>73</v>
      </c>
      <c r="S62" s="2020">
        <f>G56</f>
        <v>160</v>
      </c>
      <c r="T62" s="2020">
        <f>I63</f>
        <v>127</v>
      </c>
      <c r="U62" s="2020">
        <f>K67</f>
        <v>123</v>
      </c>
      <c r="V62" s="2021">
        <v>145</v>
      </c>
      <c r="W62" s="2012">
        <f t="shared" si="6"/>
        <v>432</v>
      </c>
      <c r="X62" s="2156">
        <v>24</v>
      </c>
      <c r="Y62" s="2014">
        <f t="shared" si="7"/>
        <v>456</v>
      </c>
      <c r="Z62" s="2015">
        <f t="shared" si="8"/>
        <v>152</v>
      </c>
      <c r="AB62" s="2143">
        <v>9</v>
      </c>
      <c r="AC62" s="2016" t="s">
        <v>14</v>
      </c>
      <c r="AD62" s="2144">
        <v>496</v>
      </c>
    </row>
    <row r="63" spans="1:31" ht="20.100000000000001" customHeight="1" outlineLevel="1" x14ac:dyDescent="0.2">
      <c r="A63" s="2157"/>
      <c r="B63" s="2002" t="s">
        <v>570</v>
      </c>
      <c r="C63" s="2163">
        <v>134</v>
      </c>
      <c r="D63" s="2004" t="s">
        <v>8</v>
      </c>
      <c r="E63" s="2163">
        <v>132</v>
      </c>
      <c r="F63" s="2002" t="s">
        <v>47</v>
      </c>
      <c r="G63" s="2163">
        <v>142</v>
      </c>
      <c r="H63" s="2004" t="s">
        <v>136</v>
      </c>
      <c r="I63" s="2163">
        <v>127</v>
      </c>
      <c r="J63" s="2002" t="s">
        <v>567</v>
      </c>
      <c r="K63" s="2163">
        <v>171</v>
      </c>
      <c r="L63" s="2004" t="s">
        <v>582</v>
      </c>
      <c r="M63" s="2164">
        <v>151</v>
      </c>
      <c r="N63" s="2006"/>
      <c r="O63" s="2031"/>
      <c r="P63" s="2017">
        <v>8</v>
      </c>
      <c r="Q63" s="2166" t="s">
        <v>34</v>
      </c>
      <c r="R63" s="2019" t="s">
        <v>77</v>
      </c>
      <c r="S63" s="2020">
        <f>G57</f>
        <v>179</v>
      </c>
      <c r="T63" s="2020">
        <f>I61</f>
        <v>205</v>
      </c>
      <c r="U63" s="2020">
        <f>K68</f>
        <v>163</v>
      </c>
      <c r="V63" s="2021">
        <v>0</v>
      </c>
      <c r="W63" s="2012">
        <f t="shared" si="6"/>
        <v>547</v>
      </c>
      <c r="X63" s="2156">
        <v>0</v>
      </c>
      <c r="Y63" s="2014">
        <f t="shared" si="7"/>
        <v>547</v>
      </c>
      <c r="Z63" s="2015">
        <f t="shared" si="8"/>
        <v>182.33333333333334</v>
      </c>
      <c r="AB63" s="2143">
        <v>10</v>
      </c>
      <c r="AC63" s="2159" t="s">
        <v>11</v>
      </c>
      <c r="AD63" s="2144">
        <v>489</v>
      </c>
    </row>
    <row r="64" spans="1:31" ht="20.100000000000001" customHeight="1" outlineLevel="1" x14ac:dyDescent="0.2">
      <c r="A64" s="2167"/>
      <c r="B64" s="2006"/>
      <c r="C64" s="2006"/>
      <c r="D64" s="2006"/>
      <c r="E64" s="2006"/>
      <c r="F64" s="2006"/>
      <c r="G64" s="2006"/>
      <c r="H64" s="2006"/>
      <c r="I64" s="2006"/>
      <c r="J64" s="2006"/>
      <c r="K64" s="2006"/>
      <c r="L64" s="2006"/>
      <c r="M64" s="2168"/>
      <c r="N64" s="2006"/>
      <c r="O64" s="2031"/>
      <c r="P64" s="2017">
        <v>9</v>
      </c>
      <c r="Q64" s="2169" t="s">
        <v>566</v>
      </c>
      <c r="R64" s="2019" t="s">
        <v>71</v>
      </c>
      <c r="S64" s="2020">
        <f>G58</f>
        <v>131</v>
      </c>
      <c r="T64" s="2020">
        <f>I62</f>
        <v>164</v>
      </c>
      <c r="U64" s="2020">
        <f>K66</f>
        <v>192</v>
      </c>
      <c r="V64" s="2021">
        <v>0</v>
      </c>
      <c r="W64" s="2012">
        <f t="shared" si="6"/>
        <v>487</v>
      </c>
      <c r="X64" s="2156">
        <v>0</v>
      </c>
      <c r="Y64" s="2014">
        <f t="shared" si="7"/>
        <v>487</v>
      </c>
      <c r="Z64" s="2015">
        <f t="shared" si="8"/>
        <v>162.33333333333334</v>
      </c>
      <c r="AA64" s="1962"/>
      <c r="AB64" s="2143">
        <v>11</v>
      </c>
      <c r="AC64" s="2159" t="s">
        <v>566</v>
      </c>
      <c r="AD64" s="2144">
        <v>487</v>
      </c>
    </row>
    <row r="65" spans="1:64" s="1962" customFormat="1" ht="20.100000000000001" customHeight="1" outlineLevel="1" x14ac:dyDescent="0.2">
      <c r="A65" s="2130" t="s">
        <v>519</v>
      </c>
      <c r="B65" s="2131" t="s">
        <v>121</v>
      </c>
      <c r="C65" s="2132" t="s">
        <v>82</v>
      </c>
      <c r="D65" s="2131" t="s">
        <v>122</v>
      </c>
      <c r="E65" s="2132" t="s">
        <v>82</v>
      </c>
      <c r="F65" s="2131" t="s">
        <v>123</v>
      </c>
      <c r="G65" s="2132" t="s">
        <v>82</v>
      </c>
      <c r="H65" s="2131" t="s">
        <v>124</v>
      </c>
      <c r="I65" s="2132" t="s">
        <v>82</v>
      </c>
      <c r="J65" s="2131" t="s">
        <v>515</v>
      </c>
      <c r="K65" s="2132" t="s">
        <v>82</v>
      </c>
      <c r="L65" s="2131" t="s">
        <v>516</v>
      </c>
      <c r="M65" s="2133" t="s">
        <v>82</v>
      </c>
      <c r="N65" s="2006"/>
      <c r="O65" s="2031"/>
      <c r="P65" s="2017">
        <v>10</v>
      </c>
      <c r="Q65" s="2166" t="s">
        <v>567</v>
      </c>
      <c r="R65" s="2019" t="s">
        <v>74</v>
      </c>
      <c r="S65" s="2020">
        <f>I56</f>
        <v>148</v>
      </c>
      <c r="T65" s="2020">
        <f>K63</f>
        <v>171</v>
      </c>
      <c r="U65" s="2020">
        <f>M67</f>
        <v>157</v>
      </c>
      <c r="V65" s="2021">
        <v>0</v>
      </c>
      <c r="W65" s="2012">
        <f t="shared" si="6"/>
        <v>476</v>
      </c>
      <c r="X65" s="2156">
        <v>0</v>
      </c>
      <c r="Y65" s="2014">
        <f t="shared" si="7"/>
        <v>476</v>
      </c>
      <c r="Z65" s="2015">
        <f t="shared" si="8"/>
        <v>158.66666666666666</v>
      </c>
      <c r="AA65" s="1963"/>
      <c r="AB65" s="2143">
        <v>12</v>
      </c>
      <c r="AC65" s="2159" t="s">
        <v>568</v>
      </c>
      <c r="AD65" s="2144">
        <v>479</v>
      </c>
      <c r="AE65" s="1954"/>
      <c r="AF65" s="1997"/>
      <c r="AG65" s="1997"/>
    </row>
    <row r="66" spans="1:64" s="1963" customFormat="1" ht="20.100000000000001" customHeight="1" outlineLevel="1" x14ac:dyDescent="0.2">
      <c r="A66" s="2145"/>
      <c r="B66" s="2004" t="s">
        <v>581</v>
      </c>
      <c r="C66" s="2163">
        <v>129</v>
      </c>
      <c r="D66" s="2002" t="s">
        <v>12</v>
      </c>
      <c r="E66" s="2163">
        <v>169</v>
      </c>
      <c r="F66" s="2004" t="s">
        <v>50</v>
      </c>
      <c r="G66" s="2163">
        <v>178</v>
      </c>
      <c r="H66" s="2002" t="s">
        <v>571</v>
      </c>
      <c r="I66" s="2163">
        <v>139</v>
      </c>
      <c r="J66" s="2002" t="s">
        <v>566</v>
      </c>
      <c r="K66" s="2163">
        <v>192</v>
      </c>
      <c r="L66" s="2002" t="s">
        <v>11</v>
      </c>
      <c r="M66" s="2164">
        <v>158</v>
      </c>
      <c r="N66" s="2027"/>
      <c r="O66" s="1987"/>
      <c r="P66" s="2017">
        <v>11</v>
      </c>
      <c r="Q66" s="2169" t="s">
        <v>568</v>
      </c>
      <c r="R66" s="2019" t="s">
        <v>78</v>
      </c>
      <c r="S66" s="2020">
        <f>I57</f>
        <v>173</v>
      </c>
      <c r="T66" s="2020">
        <f>K61</f>
        <v>133</v>
      </c>
      <c r="U66" s="2020">
        <f>M68</f>
        <v>146</v>
      </c>
      <c r="V66" s="2021">
        <v>160</v>
      </c>
      <c r="W66" s="2012">
        <f t="shared" si="6"/>
        <v>479</v>
      </c>
      <c r="X66" s="2156">
        <v>0</v>
      </c>
      <c r="Y66" s="2014">
        <f t="shared" si="7"/>
        <v>479</v>
      </c>
      <c r="Z66" s="2015">
        <f t="shared" si="8"/>
        <v>159.66666666666666</v>
      </c>
      <c r="AB66" s="2170">
        <v>13</v>
      </c>
      <c r="AC66" s="2171" t="s">
        <v>571</v>
      </c>
      <c r="AD66" s="2172">
        <v>476</v>
      </c>
      <c r="AE66" s="1954"/>
      <c r="AF66" s="1997"/>
      <c r="AG66" s="1997"/>
    </row>
    <row r="67" spans="1:64" s="1987" customFormat="1" ht="20.100000000000001" customHeight="1" outlineLevel="1" x14ac:dyDescent="0.2">
      <c r="A67" s="2145"/>
      <c r="B67" s="2004" t="s">
        <v>582</v>
      </c>
      <c r="C67" s="2163">
        <v>129</v>
      </c>
      <c r="D67" s="2002" t="s">
        <v>570</v>
      </c>
      <c r="E67" s="2163">
        <v>133</v>
      </c>
      <c r="F67" s="2004" t="s">
        <v>8</v>
      </c>
      <c r="G67" s="2163">
        <v>198</v>
      </c>
      <c r="H67" s="2002" t="s">
        <v>47</v>
      </c>
      <c r="I67" s="2163">
        <v>169</v>
      </c>
      <c r="J67" s="2004" t="s">
        <v>136</v>
      </c>
      <c r="K67" s="2163">
        <v>123</v>
      </c>
      <c r="L67" s="2002" t="s">
        <v>567</v>
      </c>
      <c r="M67" s="2164">
        <v>157</v>
      </c>
      <c r="N67" s="2032"/>
      <c r="O67" s="2031"/>
      <c r="P67" s="2017">
        <v>12</v>
      </c>
      <c r="Q67" s="2162" t="s">
        <v>11</v>
      </c>
      <c r="R67" s="2019" t="s">
        <v>81</v>
      </c>
      <c r="S67" s="2020">
        <f>I58</f>
        <v>166</v>
      </c>
      <c r="T67" s="2020">
        <f>K62</f>
        <v>149</v>
      </c>
      <c r="U67" s="2020">
        <f>M66</f>
        <v>158</v>
      </c>
      <c r="V67" s="2021">
        <v>165</v>
      </c>
      <c r="W67" s="2012">
        <f t="shared" si="6"/>
        <v>489</v>
      </c>
      <c r="X67" s="2156">
        <v>0</v>
      </c>
      <c r="Y67" s="2014">
        <f t="shared" si="7"/>
        <v>489</v>
      </c>
      <c r="Z67" s="2015">
        <f t="shared" si="8"/>
        <v>163</v>
      </c>
      <c r="AB67" s="2170">
        <v>14</v>
      </c>
      <c r="AC67" s="2171" t="s">
        <v>567</v>
      </c>
      <c r="AD67" s="2172">
        <v>476</v>
      </c>
      <c r="AE67" s="1954"/>
      <c r="AF67" s="1997"/>
      <c r="AG67" s="1997"/>
    </row>
    <row r="68" spans="1:64" s="1987" customFormat="1" ht="20.100000000000001" customHeight="1" outlineLevel="1" thickBot="1" x14ac:dyDescent="0.25">
      <c r="A68" s="2173"/>
      <c r="B68" s="2037" t="s">
        <v>14</v>
      </c>
      <c r="C68" s="2174">
        <v>160</v>
      </c>
      <c r="D68" s="2035" t="s">
        <v>68</v>
      </c>
      <c r="E68" s="2174">
        <v>133</v>
      </c>
      <c r="F68" s="2037" t="s">
        <v>10</v>
      </c>
      <c r="G68" s="2174">
        <v>157</v>
      </c>
      <c r="H68" s="2035" t="s">
        <v>194</v>
      </c>
      <c r="I68" s="2174">
        <v>147</v>
      </c>
      <c r="J68" s="2035" t="s">
        <v>34</v>
      </c>
      <c r="K68" s="2174">
        <v>163</v>
      </c>
      <c r="L68" s="2035" t="s">
        <v>568</v>
      </c>
      <c r="M68" s="2175">
        <v>146</v>
      </c>
      <c r="N68" s="2032"/>
      <c r="O68" s="2031"/>
      <c r="P68" s="2017">
        <v>13</v>
      </c>
      <c r="Q68" s="2155" t="s">
        <v>582</v>
      </c>
      <c r="R68" s="2019" t="s">
        <v>520</v>
      </c>
      <c r="S68" s="2020">
        <f>K56</f>
        <v>176</v>
      </c>
      <c r="T68" s="2020">
        <f>M63</f>
        <v>151</v>
      </c>
      <c r="U68" s="2020">
        <f>C67</f>
        <v>129</v>
      </c>
      <c r="V68" s="2021">
        <v>180</v>
      </c>
      <c r="W68" s="2012">
        <f t="shared" si="6"/>
        <v>507</v>
      </c>
      <c r="X68" s="2156">
        <v>24</v>
      </c>
      <c r="Y68" s="2014">
        <f t="shared" si="7"/>
        <v>531</v>
      </c>
      <c r="Z68" s="2015">
        <f t="shared" si="8"/>
        <v>177</v>
      </c>
      <c r="AB68" s="2170">
        <v>15</v>
      </c>
      <c r="AC68" s="2176" t="s">
        <v>10</v>
      </c>
      <c r="AD68" s="2172">
        <v>463</v>
      </c>
      <c r="AE68" s="1954"/>
      <c r="AF68" s="1997"/>
      <c r="AG68" s="1997"/>
    </row>
    <row r="69" spans="1:64" s="2177" customFormat="1" ht="20.100000000000001" customHeight="1" outlineLevel="1" thickBot="1" x14ac:dyDescent="0.25">
      <c r="A69" s="1987"/>
      <c r="B69" s="1987"/>
      <c r="C69" s="1987"/>
      <c r="D69" s="1987"/>
      <c r="E69" s="1987"/>
      <c r="F69" s="1987"/>
      <c r="G69" s="1987"/>
      <c r="H69" s="1987"/>
      <c r="I69" s="1987"/>
      <c r="J69" s="1987"/>
      <c r="K69" s="1987"/>
      <c r="L69" s="1987"/>
      <c r="M69" s="1987"/>
      <c r="N69" s="2050"/>
      <c r="O69" s="1987"/>
      <c r="P69" s="2017">
        <v>14</v>
      </c>
      <c r="Q69" s="2155" t="s">
        <v>14</v>
      </c>
      <c r="R69" s="2019" t="s">
        <v>521</v>
      </c>
      <c r="S69" s="2020">
        <f>K57</f>
        <v>143</v>
      </c>
      <c r="T69" s="2020">
        <f>M61</f>
        <v>161</v>
      </c>
      <c r="U69" s="2020">
        <f>C68</f>
        <v>160</v>
      </c>
      <c r="V69" s="2021">
        <v>151</v>
      </c>
      <c r="W69" s="2012">
        <f t="shared" si="6"/>
        <v>472</v>
      </c>
      <c r="X69" s="2156">
        <v>24</v>
      </c>
      <c r="Y69" s="2014">
        <f t="shared" si="7"/>
        <v>496</v>
      </c>
      <c r="Z69" s="2015">
        <f t="shared" si="8"/>
        <v>165.33333333333334</v>
      </c>
      <c r="AB69" s="2170">
        <v>16</v>
      </c>
      <c r="AC69" s="2171" t="s">
        <v>194</v>
      </c>
      <c r="AD69" s="2172">
        <v>460</v>
      </c>
      <c r="AE69" s="2066"/>
      <c r="AF69" s="1987"/>
      <c r="AG69" s="1987"/>
      <c r="AH69" s="1987"/>
      <c r="AI69" s="1987"/>
      <c r="AJ69" s="1987"/>
      <c r="AK69" s="1987"/>
      <c r="AL69" s="1987"/>
      <c r="AM69" s="1987"/>
      <c r="AN69" s="1987"/>
      <c r="AO69" s="1987"/>
      <c r="AP69" s="1987"/>
      <c r="AQ69" s="1987"/>
      <c r="AR69" s="1987"/>
      <c r="AS69" s="1987"/>
      <c r="AT69" s="1987"/>
      <c r="AU69" s="1987"/>
      <c r="AV69" s="1987"/>
      <c r="AW69" s="1987"/>
      <c r="AX69" s="1987"/>
      <c r="AY69" s="1987"/>
      <c r="AZ69" s="1987"/>
      <c r="BA69" s="1987"/>
      <c r="BB69" s="1987"/>
      <c r="BC69" s="1987"/>
      <c r="BD69" s="1987"/>
      <c r="BE69" s="1987"/>
      <c r="BF69" s="1987"/>
      <c r="BG69" s="1987"/>
      <c r="BH69" s="1987"/>
      <c r="BI69" s="1987"/>
      <c r="BJ69" s="1987"/>
      <c r="BK69" s="1987"/>
      <c r="BL69" s="1987"/>
    </row>
    <row r="70" spans="1:64" s="2177" customFormat="1" ht="20.100000000000001" customHeight="1" outlineLevel="1" x14ac:dyDescent="0.2">
      <c r="A70" s="2178" t="s">
        <v>530</v>
      </c>
      <c r="B70" s="2179"/>
      <c r="C70" s="2179"/>
      <c r="D70" s="2179"/>
      <c r="E70" s="2179"/>
      <c r="F70" s="2179"/>
      <c r="G70" s="2179"/>
      <c r="H70" s="2179"/>
      <c r="I70" s="2179"/>
      <c r="J70" s="2179"/>
      <c r="K70" s="2179"/>
      <c r="L70" s="2179"/>
      <c r="M70" s="2180"/>
      <c r="N70" s="1986"/>
      <c r="O70" s="2031"/>
      <c r="P70" s="2017">
        <v>15</v>
      </c>
      <c r="Q70" s="2158" t="s">
        <v>581</v>
      </c>
      <c r="R70" s="2019" t="s">
        <v>522</v>
      </c>
      <c r="S70" s="2020">
        <f>K58</f>
        <v>153</v>
      </c>
      <c r="T70" s="2020">
        <f>M62</f>
        <v>159</v>
      </c>
      <c r="U70" s="2020">
        <f>C66</f>
        <v>129</v>
      </c>
      <c r="V70" s="2021">
        <v>174</v>
      </c>
      <c r="W70" s="2012">
        <f t="shared" si="6"/>
        <v>486</v>
      </c>
      <c r="X70" s="2156">
        <v>24</v>
      </c>
      <c r="Y70" s="2014">
        <f t="shared" si="7"/>
        <v>510</v>
      </c>
      <c r="Z70" s="2015">
        <f t="shared" si="8"/>
        <v>170</v>
      </c>
      <c r="AB70" s="2170">
        <v>17</v>
      </c>
      <c r="AC70" s="2176" t="s">
        <v>136</v>
      </c>
      <c r="AD70" s="2172">
        <v>456</v>
      </c>
      <c r="AE70" s="2066"/>
      <c r="AF70" s="1987"/>
      <c r="AG70" s="1987"/>
      <c r="AH70" s="1987"/>
      <c r="AI70" s="1987"/>
      <c r="AJ70" s="1987"/>
      <c r="AK70" s="1987"/>
      <c r="AL70" s="1987"/>
      <c r="AM70" s="1987"/>
      <c r="AN70" s="1987"/>
      <c r="AO70" s="1987"/>
      <c r="AP70" s="1987"/>
      <c r="AQ70" s="1987"/>
      <c r="AR70" s="1987"/>
      <c r="AS70" s="1987"/>
      <c r="AT70" s="1987"/>
      <c r="AU70" s="1987"/>
      <c r="AV70" s="1987"/>
      <c r="AW70" s="1987"/>
      <c r="AX70" s="1987"/>
      <c r="AY70" s="1987"/>
      <c r="AZ70" s="1987"/>
      <c r="BA70" s="1987"/>
      <c r="BB70" s="1987"/>
      <c r="BC70" s="1987"/>
      <c r="BD70" s="1987"/>
      <c r="BE70" s="1987"/>
      <c r="BF70" s="1987"/>
      <c r="BG70" s="1987"/>
      <c r="BH70" s="1987"/>
      <c r="BI70" s="1987"/>
      <c r="BJ70" s="1987"/>
      <c r="BK70" s="1987"/>
      <c r="BL70" s="1987"/>
    </row>
    <row r="71" spans="1:64" s="2177" customFormat="1" ht="20.100000000000001" customHeight="1" outlineLevel="1" thickBot="1" x14ac:dyDescent="0.25">
      <c r="A71" s="2130"/>
      <c r="B71" s="2131" t="s">
        <v>121</v>
      </c>
      <c r="C71" s="2181" t="s">
        <v>82</v>
      </c>
      <c r="D71" s="2131" t="s">
        <v>122</v>
      </c>
      <c r="E71" s="2181" t="s">
        <v>82</v>
      </c>
      <c r="F71" s="2131" t="s">
        <v>123</v>
      </c>
      <c r="G71" s="2181" t="s">
        <v>82</v>
      </c>
      <c r="H71" s="2131" t="s">
        <v>124</v>
      </c>
      <c r="I71" s="2181" t="s">
        <v>82</v>
      </c>
      <c r="J71" s="2131" t="s">
        <v>515</v>
      </c>
      <c r="K71" s="2181" t="s">
        <v>82</v>
      </c>
      <c r="L71" s="2131" t="s">
        <v>516</v>
      </c>
      <c r="M71" s="2182" t="s">
        <v>82</v>
      </c>
      <c r="N71" s="2084"/>
      <c r="O71" s="2084"/>
      <c r="P71" s="2017">
        <v>16</v>
      </c>
      <c r="Q71" s="2166" t="s">
        <v>570</v>
      </c>
      <c r="R71" s="2009" t="s">
        <v>523</v>
      </c>
      <c r="S71" s="2010">
        <f>M56</f>
        <v>146</v>
      </c>
      <c r="T71" s="2010">
        <f>C63</f>
        <v>134</v>
      </c>
      <c r="U71" s="2010">
        <f>E67</f>
        <v>133</v>
      </c>
      <c r="V71" s="2021">
        <v>160</v>
      </c>
      <c r="W71" s="2012">
        <f t="shared" si="6"/>
        <v>440</v>
      </c>
      <c r="X71" s="2183">
        <v>0</v>
      </c>
      <c r="Y71" s="2014">
        <f t="shared" si="7"/>
        <v>440</v>
      </c>
      <c r="Z71" s="2015">
        <f t="shared" si="8"/>
        <v>146.66666666666666</v>
      </c>
      <c r="AA71" s="2084"/>
      <c r="AB71" s="2184">
        <v>18</v>
      </c>
      <c r="AC71" s="2185" t="s">
        <v>570</v>
      </c>
      <c r="AD71" s="2186">
        <v>440</v>
      </c>
      <c r="AE71" s="2066"/>
      <c r="AF71" s="1987"/>
      <c r="AG71" s="1987"/>
      <c r="AH71" s="1987"/>
      <c r="AI71" s="1987"/>
      <c r="AJ71" s="1987"/>
      <c r="AK71" s="1987"/>
      <c r="AL71" s="1987"/>
      <c r="AM71" s="1987"/>
      <c r="AN71" s="1987"/>
      <c r="AO71" s="1987"/>
      <c r="AP71" s="1987"/>
      <c r="AQ71" s="1987"/>
      <c r="AR71" s="1987"/>
      <c r="AS71" s="1987"/>
      <c r="AT71" s="1987"/>
      <c r="AU71" s="1987"/>
      <c r="AV71" s="1987"/>
      <c r="AW71" s="1987"/>
      <c r="AX71" s="1987"/>
      <c r="AY71" s="1987"/>
      <c r="AZ71" s="1987"/>
      <c r="BA71" s="1987"/>
      <c r="BB71" s="1987"/>
      <c r="BC71" s="1987"/>
      <c r="BD71" s="1987"/>
      <c r="BE71" s="1987"/>
      <c r="BF71" s="1987"/>
      <c r="BG71" s="1987"/>
      <c r="BH71" s="1987"/>
      <c r="BI71" s="1987"/>
      <c r="BJ71" s="1987"/>
      <c r="BK71" s="1987"/>
      <c r="BL71" s="1987"/>
    </row>
    <row r="72" spans="1:64" s="2177" customFormat="1" ht="20.100000000000001" customHeight="1" outlineLevel="1" x14ac:dyDescent="0.2">
      <c r="A72" s="2145"/>
      <c r="B72" s="2004" t="s">
        <v>581</v>
      </c>
      <c r="C72" s="2163">
        <v>174</v>
      </c>
      <c r="D72" s="2187" t="s">
        <v>10</v>
      </c>
      <c r="E72" s="2163">
        <v>143</v>
      </c>
      <c r="F72" s="2187" t="s">
        <v>136</v>
      </c>
      <c r="G72" s="2163">
        <v>145</v>
      </c>
      <c r="H72" s="2187" t="s">
        <v>582</v>
      </c>
      <c r="I72" s="2163">
        <v>180</v>
      </c>
      <c r="J72" s="2188" t="s">
        <v>194</v>
      </c>
      <c r="K72" s="2163">
        <v>151</v>
      </c>
      <c r="L72" s="2002" t="s">
        <v>11</v>
      </c>
      <c r="M72" s="2164">
        <v>165</v>
      </c>
      <c r="N72" s="2189"/>
      <c r="O72" s="2189"/>
      <c r="P72" s="2017">
        <v>17</v>
      </c>
      <c r="Q72" s="2169" t="s">
        <v>68</v>
      </c>
      <c r="R72" s="2019" t="s">
        <v>524</v>
      </c>
      <c r="S72" s="2020">
        <f>M57</f>
        <v>165</v>
      </c>
      <c r="T72" s="2020">
        <f>C61</f>
        <v>167</v>
      </c>
      <c r="U72" s="2020">
        <f>E68</f>
        <v>133</v>
      </c>
      <c r="V72" s="2021">
        <v>171</v>
      </c>
      <c r="W72" s="2012">
        <f t="shared" si="6"/>
        <v>503</v>
      </c>
      <c r="X72" s="2156">
        <v>0</v>
      </c>
      <c r="Y72" s="2014">
        <f t="shared" si="7"/>
        <v>503</v>
      </c>
      <c r="Z72" s="2015">
        <f t="shared" si="8"/>
        <v>167.66666666666666</v>
      </c>
      <c r="AA72" s="2189"/>
      <c r="AB72" s="2190"/>
      <c r="AC72" s="2191"/>
      <c r="AD72" s="2192"/>
      <c r="AE72" s="2066"/>
      <c r="AF72" s="1987"/>
      <c r="AG72" s="1987"/>
      <c r="AH72" s="1987"/>
      <c r="AI72" s="1987"/>
      <c r="AJ72" s="1987"/>
      <c r="AK72" s="1987"/>
      <c r="AL72" s="1987"/>
      <c r="AM72" s="1987"/>
      <c r="AN72" s="1987"/>
      <c r="AO72" s="1987"/>
      <c r="AP72" s="1987"/>
      <c r="AQ72" s="1987"/>
      <c r="AR72" s="1987"/>
      <c r="AS72" s="1987"/>
      <c r="AT72" s="1987"/>
      <c r="AU72" s="1987"/>
      <c r="AV72" s="1987"/>
      <c r="AW72" s="1987"/>
      <c r="AX72" s="1987"/>
      <c r="AY72" s="1987"/>
      <c r="AZ72" s="1987"/>
      <c r="BA72" s="1987"/>
      <c r="BB72" s="1987"/>
      <c r="BC72" s="1987"/>
      <c r="BD72" s="1987"/>
      <c r="BE72" s="1987"/>
      <c r="BF72" s="1987"/>
      <c r="BG72" s="1987"/>
      <c r="BH72" s="1987"/>
      <c r="BI72" s="1987"/>
      <c r="BJ72" s="1987"/>
      <c r="BK72" s="1987"/>
      <c r="BL72" s="1987"/>
    </row>
    <row r="73" spans="1:64" s="2177" customFormat="1" ht="20.100000000000001" customHeight="1" outlineLevel="1" thickBot="1" x14ac:dyDescent="0.25">
      <c r="A73" s="2173"/>
      <c r="B73" s="2035" t="s">
        <v>12</v>
      </c>
      <c r="C73" s="2174">
        <v>148</v>
      </c>
      <c r="D73" s="2035" t="s">
        <v>568</v>
      </c>
      <c r="E73" s="2174">
        <v>160</v>
      </c>
      <c r="F73" s="2037" t="s">
        <v>8</v>
      </c>
      <c r="G73" s="2174">
        <v>156</v>
      </c>
      <c r="H73" s="2035" t="s">
        <v>570</v>
      </c>
      <c r="I73" s="2174">
        <v>160</v>
      </c>
      <c r="J73" s="2035" t="s">
        <v>68</v>
      </c>
      <c r="K73" s="2174">
        <v>171</v>
      </c>
      <c r="L73" s="2193" t="s">
        <v>14</v>
      </c>
      <c r="M73" s="2175">
        <v>151</v>
      </c>
      <c r="N73" s="2189"/>
      <c r="O73" s="2189"/>
      <c r="P73" s="2051">
        <v>18</v>
      </c>
      <c r="Q73" s="2194" t="s">
        <v>12</v>
      </c>
      <c r="R73" s="2053" t="s">
        <v>525</v>
      </c>
      <c r="S73" s="2054">
        <f>M58</f>
        <v>183</v>
      </c>
      <c r="T73" s="2054">
        <f>C62</f>
        <v>145</v>
      </c>
      <c r="U73" s="2054">
        <f>E66</f>
        <v>169</v>
      </c>
      <c r="V73" s="2055">
        <v>148</v>
      </c>
      <c r="W73" s="2195">
        <f t="shared" si="6"/>
        <v>500</v>
      </c>
      <c r="X73" s="2196">
        <v>0</v>
      </c>
      <c r="Y73" s="2197">
        <f t="shared" si="7"/>
        <v>500</v>
      </c>
      <c r="Z73" s="2198">
        <f t="shared" si="8"/>
        <v>166.66666666666666</v>
      </c>
      <c r="AA73" s="2189"/>
      <c r="AB73" s="2190"/>
      <c r="AC73" s="2191"/>
      <c r="AD73" s="2192"/>
      <c r="AE73" s="2066"/>
      <c r="AF73" s="1987"/>
      <c r="AG73" s="1987"/>
      <c r="AH73" s="1987"/>
      <c r="AI73" s="1987"/>
      <c r="AJ73" s="1987"/>
      <c r="AK73" s="1987"/>
      <c r="AL73" s="1987"/>
      <c r="AM73" s="1987"/>
      <c r="AN73" s="1987"/>
      <c r="AO73" s="1987"/>
      <c r="AP73" s="1987"/>
      <c r="AQ73" s="1987"/>
      <c r="AR73" s="1987"/>
      <c r="AS73" s="1987"/>
      <c r="AT73" s="1987"/>
      <c r="AU73" s="1987"/>
      <c r="AV73" s="1987"/>
      <c r="AW73" s="1987"/>
      <c r="AX73" s="1987"/>
      <c r="AY73" s="1987"/>
      <c r="AZ73" s="1987"/>
      <c r="BA73" s="1987"/>
      <c r="BB73" s="1987"/>
      <c r="BC73" s="1987"/>
      <c r="BD73" s="1987"/>
      <c r="BE73" s="1987"/>
      <c r="BF73" s="1987"/>
      <c r="BG73" s="1987"/>
      <c r="BH73" s="1987"/>
      <c r="BI73" s="1987"/>
      <c r="BJ73" s="1987"/>
      <c r="BK73" s="1987"/>
      <c r="BL73" s="1987"/>
    </row>
    <row r="74" spans="1:64" s="2177" customFormat="1" ht="20.100000000000001" customHeight="1" outlineLevel="1" x14ac:dyDescent="0.2">
      <c r="A74" s="2083"/>
      <c r="B74" s="2098"/>
      <c r="C74" s="2042"/>
      <c r="D74" s="2199"/>
      <c r="E74" s="2042"/>
      <c r="F74" s="2199"/>
      <c r="G74" s="2042"/>
      <c r="H74" s="2199"/>
      <c r="I74" s="2042"/>
      <c r="J74" s="2199"/>
      <c r="K74" s="2042"/>
      <c r="L74" s="2200"/>
      <c r="M74" s="2042"/>
      <c r="N74" s="2189"/>
      <c r="O74" s="2189"/>
      <c r="P74" s="2084"/>
      <c r="Q74" s="2201"/>
      <c r="R74" s="2202"/>
      <c r="S74" s="1962"/>
      <c r="T74" s="1962"/>
      <c r="U74" s="1962"/>
      <c r="V74" s="2067"/>
      <c r="W74" s="2068"/>
      <c r="X74" s="2069"/>
      <c r="Y74" s="2108"/>
      <c r="Z74" s="2108"/>
      <c r="AA74" s="2189"/>
      <c r="AB74" s="1963"/>
      <c r="AC74" s="1963"/>
      <c r="AD74" s="2203"/>
      <c r="AE74" s="2066"/>
      <c r="AF74" s="1987"/>
      <c r="AG74" s="1987"/>
      <c r="AH74" s="1987"/>
      <c r="AI74" s="1987"/>
      <c r="AJ74" s="1987"/>
      <c r="AK74" s="1987"/>
      <c r="AL74" s="1987"/>
      <c r="AM74" s="1987"/>
      <c r="AN74" s="1987"/>
      <c r="AO74" s="1987"/>
      <c r="AP74" s="1987"/>
      <c r="AQ74" s="1987"/>
      <c r="AR74" s="1987"/>
      <c r="AS74" s="1987"/>
      <c r="AT74" s="1987"/>
      <c r="AU74" s="1987"/>
      <c r="AV74" s="1987"/>
      <c r="AW74" s="1987"/>
      <c r="AX74" s="1987"/>
      <c r="AY74" s="1987"/>
      <c r="AZ74" s="1987"/>
      <c r="BA74" s="1987"/>
      <c r="BB74" s="1987"/>
      <c r="BC74" s="1987"/>
      <c r="BD74" s="1987"/>
      <c r="BE74" s="1987"/>
      <c r="BF74" s="1987"/>
      <c r="BG74" s="1987"/>
      <c r="BH74" s="1987"/>
      <c r="BI74" s="1987"/>
      <c r="BJ74" s="1987"/>
      <c r="BK74" s="1987"/>
      <c r="BL74" s="1987"/>
    </row>
    <row r="75" spans="1:64" ht="20.100000000000001" customHeight="1" outlineLevel="1" x14ac:dyDescent="0.2">
      <c r="A75" s="1997"/>
      <c r="B75" s="1997"/>
      <c r="D75" s="1997"/>
      <c r="F75" s="1997"/>
      <c r="H75" s="1997"/>
      <c r="N75" s="2204"/>
      <c r="O75" s="2204"/>
      <c r="P75" s="2204"/>
      <c r="Q75" s="2204"/>
      <c r="R75" s="2204"/>
      <c r="S75" s="2204"/>
      <c r="T75" s="2204"/>
      <c r="U75" s="2204"/>
      <c r="V75" s="2204"/>
      <c r="W75" s="2204"/>
      <c r="X75" s="2204"/>
      <c r="Y75" s="2204"/>
      <c r="Z75" s="2204"/>
      <c r="AA75" s="2204"/>
      <c r="AC75" s="1955"/>
      <c r="AD75" s="2114"/>
      <c r="AF75" s="1955"/>
      <c r="AG75" s="1955"/>
      <c r="AH75" s="1955"/>
      <c r="AI75" s="1955"/>
      <c r="AJ75" s="1955"/>
      <c r="AK75" s="1955"/>
      <c r="AL75" s="1955"/>
      <c r="AM75" s="1955"/>
      <c r="AN75" s="1955"/>
      <c r="AO75" s="1955"/>
      <c r="AP75" s="1955"/>
      <c r="AQ75" s="1955"/>
      <c r="AR75" s="1955"/>
      <c r="AS75" s="1955"/>
      <c r="AT75" s="1955"/>
      <c r="AU75" s="1955"/>
      <c r="AV75" s="1955"/>
      <c r="AW75" s="1955"/>
      <c r="AX75" s="1955"/>
      <c r="AY75" s="1955"/>
      <c r="AZ75" s="1955"/>
      <c r="BA75" s="1955"/>
      <c r="BB75" s="1955"/>
      <c r="BC75" s="1955"/>
      <c r="BD75" s="1955"/>
      <c r="BE75" s="1955"/>
      <c r="BF75" s="1955"/>
      <c r="BG75" s="1955"/>
      <c r="BH75" s="1955"/>
      <c r="BI75" s="1955"/>
      <c r="BJ75" s="1955"/>
      <c r="BK75" s="1955"/>
      <c r="BL75" s="1955"/>
    </row>
    <row r="76" spans="1:64" s="1955" customFormat="1" ht="20.100000000000001" customHeight="1" x14ac:dyDescent="0.2">
      <c r="A76" s="2205" t="s">
        <v>91</v>
      </c>
      <c r="N76" s="1958"/>
      <c r="O76" s="2110"/>
      <c r="Q76" s="1965"/>
      <c r="R76" s="1957"/>
      <c r="S76" s="1957"/>
      <c r="T76" s="1957"/>
      <c r="U76" s="1957"/>
      <c r="V76" s="1957"/>
      <c r="W76" s="1957"/>
      <c r="X76" s="1957"/>
      <c r="Y76" s="1957"/>
      <c r="Z76" s="1957"/>
      <c r="AA76" s="1960"/>
      <c r="AD76" s="2114"/>
      <c r="AE76" s="1954"/>
      <c r="AF76" s="2206"/>
    </row>
    <row r="77" spans="1:64" ht="20.100000000000001" customHeight="1" thickBot="1" x14ac:dyDescent="0.25">
      <c r="A77" s="1997"/>
      <c r="B77" s="1997"/>
      <c r="D77" s="1997"/>
      <c r="F77" s="1997"/>
      <c r="H77" s="1997"/>
      <c r="N77" s="2027"/>
      <c r="O77" s="2027"/>
      <c r="AA77" s="2207"/>
    </row>
    <row r="78" spans="1:64" s="1977" customFormat="1" ht="20.100000000000001" customHeight="1" thickBot="1" x14ac:dyDescent="0.25">
      <c r="A78" s="2208" t="s">
        <v>531</v>
      </c>
      <c r="B78" s="2209"/>
      <c r="C78" s="2209"/>
      <c r="D78" s="2209"/>
      <c r="E78" s="2209"/>
      <c r="F78" s="2209"/>
      <c r="G78" s="2209"/>
      <c r="H78" s="2209"/>
      <c r="I78" s="2209"/>
      <c r="J78" s="2209"/>
      <c r="K78" s="2209"/>
      <c r="L78" s="2209"/>
      <c r="M78" s="2210"/>
      <c r="N78" s="2211"/>
      <c r="O78" s="2212"/>
      <c r="P78" s="2213" t="s">
        <v>511</v>
      </c>
      <c r="Q78" s="2214" t="s">
        <v>532</v>
      </c>
      <c r="R78" s="2214"/>
      <c r="S78" s="2214"/>
      <c r="T78" s="2214"/>
      <c r="U78" s="2214"/>
      <c r="V78" s="2214"/>
      <c r="W78" s="2214"/>
      <c r="X78" s="2214"/>
      <c r="Y78" s="2215" t="s">
        <v>513</v>
      </c>
      <c r="Z78" s="2216" t="s">
        <v>0</v>
      </c>
      <c r="AB78" s="2129"/>
      <c r="AC78" s="1970"/>
      <c r="AD78" s="1955" t="s">
        <v>59</v>
      </c>
      <c r="AE78" s="2128"/>
    </row>
    <row r="79" spans="1:64" ht="20.100000000000001" customHeight="1" thickBot="1" x14ac:dyDescent="0.25">
      <c r="A79" s="2217" t="s">
        <v>514</v>
      </c>
      <c r="B79" s="2218" t="s">
        <v>121</v>
      </c>
      <c r="C79" s="2219" t="s">
        <v>82</v>
      </c>
      <c r="D79" s="2218" t="s">
        <v>122</v>
      </c>
      <c r="E79" s="2219" t="s">
        <v>82</v>
      </c>
      <c r="F79" s="2218" t="s">
        <v>123</v>
      </c>
      <c r="G79" s="2219" t="s">
        <v>82</v>
      </c>
      <c r="H79" s="2218" t="s">
        <v>124</v>
      </c>
      <c r="I79" s="2219" t="s">
        <v>82</v>
      </c>
      <c r="J79" s="2218" t="s">
        <v>515</v>
      </c>
      <c r="K79" s="2219" t="s">
        <v>82</v>
      </c>
      <c r="L79" s="2218" t="s">
        <v>516</v>
      </c>
      <c r="M79" s="2220" t="s">
        <v>82</v>
      </c>
      <c r="N79" s="2084"/>
      <c r="O79" s="2027"/>
      <c r="P79" s="2221"/>
      <c r="Q79" s="2222" t="s">
        <v>472</v>
      </c>
      <c r="R79" s="2223" t="s">
        <v>132</v>
      </c>
      <c r="S79" s="2224" t="s">
        <v>1</v>
      </c>
      <c r="T79" s="2224" t="s">
        <v>2</v>
      </c>
      <c r="U79" s="2224" t="s">
        <v>3</v>
      </c>
      <c r="V79" s="2225" t="s">
        <v>6</v>
      </c>
      <c r="W79" s="2226" t="s">
        <v>517</v>
      </c>
      <c r="X79" s="2224" t="s">
        <v>87</v>
      </c>
      <c r="Y79" s="2227"/>
      <c r="Z79" s="2228"/>
      <c r="AB79" s="2229">
        <v>1</v>
      </c>
      <c r="AC79" s="2230" t="s">
        <v>50</v>
      </c>
      <c r="AD79" s="2231">
        <v>751</v>
      </c>
    </row>
    <row r="80" spans="1:64" s="2242" customFormat="1" ht="20.100000000000001" customHeight="1" x14ac:dyDescent="0.2">
      <c r="A80" s="2217"/>
      <c r="B80" s="2002" t="s">
        <v>11</v>
      </c>
      <c r="C80" s="2232">
        <v>124</v>
      </c>
      <c r="D80" s="2002" t="s">
        <v>68</v>
      </c>
      <c r="E80" s="2232">
        <v>145</v>
      </c>
      <c r="F80" s="2002" t="s">
        <v>571</v>
      </c>
      <c r="G80" s="2232">
        <v>95</v>
      </c>
      <c r="H80" s="2004" t="s">
        <v>8</v>
      </c>
      <c r="I80" s="2232">
        <v>132</v>
      </c>
      <c r="J80" s="2002" t="s">
        <v>566</v>
      </c>
      <c r="K80" s="2232">
        <v>177</v>
      </c>
      <c r="L80" s="2002" t="s">
        <v>34</v>
      </c>
      <c r="M80" s="2233">
        <v>156</v>
      </c>
      <c r="N80" s="2234"/>
      <c r="O80" s="2235"/>
      <c r="P80" s="2236">
        <f t="shared" ref="P80:P91" si="9">P79+1</f>
        <v>1</v>
      </c>
      <c r="Q80" s="2237" t="s">
        <v>11</v>
      </c>
      <c r="R80" s="2151" t="s">
        <v>70</v>
      </c>
      <c r="S80" s="2238">
        <f>C80</f>
        <v>124</v>
      </c>
      <c r="T80" s="2238">
        <f>E85</f>
        <v>133</v>
      </c>
      <c r="U80" s="2238">
        <f>G88</f>
        <v>165</v>
      </c>
      <c r="V80" s="2239">
        <f>I93</f>
        <v>122</v>
      </c>
      <c r="W80" s="2240">
        <f>SUM(S80:V80)</f>
        <v>544</v>
      </c>
      <c r="X80" s="2241">
        <v>0</v>
      </c>
      <c r="Y80" s="2014">
        <f>SUM(W80:X80)</f>
        <v>544</v>
      </c>
      <c r="Z80" s="2015">
        <f>Y80/4</f>
        <v>136</v>
      </c>
      <c r="AB80" s="2243">
        <v>2</v>
      </c>
      <c r="AC80" s="1999" t="s">
        <v>12</v>
      </c>
      <c r="AD80" s="2244">
        <v>733</v>
      </c>
      <c r="AE80" s="2245"/>
    </row>
    <row r="81" spans="1:31" s="2242" customFormat="1" ht="20.100000000000001" customHeight="1" outlineLevel="1" x14ac:dyDescent="0.2">
      <c r="A81" s="2217"/>
      <c r="B81" s="2002" t="s">
        <v>12</v>
      </c>
      <c r="C81" s="2232">
        <v>177</v>
      </c>
      <c r="D81" s="2004" t="s">
        <v>581</v>
      </c>
      <c r="E81" s="2232">
        <v>169</v>
      </c>
      <c r="F81" s="2004" t="s">
        <v>50</v>
      </c>
      <c r="G81" s="2232">
        <v>156</v>
      </c>
      <c r="H81" s="2002" t="s">
        <v>568</v>
      </c>
      <c r="I81" s="2232">
        <v>181</v>
      </c>
      <c r="J81" s="2004" t="s">
        <v>582</v>
      </c>
      <c r="K81" s="2232">
        <v>149</v>
      </c>
      <c r="L81" s="2002" t="s">
        <v>47</v>
      </c>
      <c r="M81" s="2233">
        <v>166</v>
      </c>
      <c r="N81" s="2234"/>
      <c r="O81" s="2235"/>
      <c r="P81" s="2246">
        <f t="shared" si="9"/>
        <v>2</v>
      </c>
      <c r="Q81" s="2247" t="s">
        <v>12</v>
      </c>
      <c r="R81" s="2019" t="s">
        <v>75</v>
      </c>
      <c r="S81" s="2248">
        <f>C81</f>
        <v>177</v>
      </c>
      <c r="T81" s="2248">
        <f>E84</f>
        <v>168</v>
      </c>
      <c r="U81" s="2248">
        <f>G89</f>
        <v>180</v>
      </c>
      <c r="V81" s="2249">
        <f>I92</f>
        <v>208</v>
      </c>
      <c r="W81" s="2240">
        <f t="shared" ref="W81:W91" si="10">SUM(S81:V81)</f>
        <v>733</v>
      </c>
      <c r="X81" s="2250">
        <v>0</v>
      </c>
      <c r="Y81" s="2014">
        <f t="shared" ref="Y81:Y91" si="11">SUM(W81:X81)</f>
        <v>733</v>
      </c>
      <c r="Z81" s="2015">
        <f>Y81/4</f>
        <v>183.25</v>
      </c>
      <c r="AB81" s="2243">
        <v>3</v>
      </c>
      <c r="AC81" s="1999" t="s">
        <v>566</v>
      </c>
      <c r="AD81" s="2244">
        <v>696</v>
      </c>
      <c r="AE81" s="2245"/>
    </row>
    <row r="82" spans="1:31" s="2242" customFormat="1" ht="20.100000000000001" customHeight="1" outlineLevel="1" x14ac:dyDescent="0.2">
      <c r="A82" s="2160"/>
      <c r="B82" s="1987"/>
      <c r="C82" s="1987"/>
      <c r="D82" s="1987"/>
      <c r="E82" s="1987"/>
      <c r="F82" s="1987"/>
      <c r="G82" s="1987"/>
      <c r="H82" s="1987"/>
      <c r="I82" s="1987"/>
      <c r="J82" s="1987"/>
      <c r="K82" s="1987"/>
      <c r="L82" s="1987"/>
      <c r="M82" s="2161"/>
      <c r="N82" s="2235"/>
      <c r="O82" s="2235"/>
      <c r="P82" s="2246">
        <f t="shared" si="9"/>
        <v>3</v>
      </c>
      <c r="Q82" s="2247" t="s">
        <v>68</v>
      </c>
      <c r="R82" s="2019" t="s">
        <v>72</v>
      </c>
      <c r="S82" s="2248">
        <f>E80</f>
        <v>145</v>
      </c>
      <c r="T82" s="2248">
        <f>G85</f>
        <v>145</v>
      </c>
      <c r="U82" s="2248">
        <f>I88</f>
        <v>149</v>
      </c>
      <c r="V82" s="2249">
        <f>K93</f>
        <v>168</v>
      </c>
      <c r="W82" s="2240">
        <f t="shared" si="10"/>
        <v>607</v>
      </c>
      <c r="X82" s="2250">
        <v>0</v>
      </c>
      <c r="Y82" s="2014">
        <f t="shared" si="11"/>
        <v>607</v>
      </c>
      <c r="Z82" s="2015">
        <f t="shared" ref="Z82:Z91" si="12">Y82/4</f>
        <v>151.75</v>
      </c>
      <c r="AB82" s="2251">
        <v>4</v>
      </c>
      <c r="AC82" s="2252" t="s">
        <v>47</v>
      </c>
      <c r="AD82" s="2253">
        <v>669</v>
      </c>
      <c r="AE82" s="2245"/>
    </row>
    <row r="83" spans="1:31" s="2242" customFormat="1" ht="20.100000000000001" customHeight="1" outlineLevel="1" x14ac:dyDescent="0.2">
      <c r="A83" s="2217" t="s">
        <v>518</v>
      </c>
      <c r="B83" s="2218" t="s">
        <v>121</v>
      </c>
      <c r="C83" s="2219" t="s">
        <v>82</v>
      </c>
      <c r="D83" s="2218" t="s">
        <v>122</v>
      </c>
      <c r="E83" s="2219" t="s">
        <v>82</v>
      </c>
      <c r="F83" s="2218" t="s">
        <v>123</v>
      </c>
      <c r="G83" s="2219" t="s">
        <v>82</v>
      </c>
      <c r="H83" s="2218" t="s">
        <v>124</v>
      </c>
      <c r="I83" s="2219" t="s">
        <v>82</v>
      </c>
      <c r="J83" s="2218" t="s">
        <v>515</v>
      </c>
      <c r="K83" s="2219" t="s">
        <v>82</v>
      </c>
      <c r="L83" s="2218" t="s">
        <v>516</v>
      </c>
      <c r="M83" s="2220" t="s">
        <v>82</v>
      </c>
      <c r="N83" s="2235"/>
      <c r="O83" s="2235"/>
      <c r="P83" s="2246">
        <f t="shared" si="9"/>
        <v>4</v>
      </c>
      <c r="Q83" s="2254" t="s">
        <v>581</v>
      </c>
      <c r="R83" s="2019" t="s">
        <v>76</v>
      </c>
      <c r="S83" s="2248">
        <f>E81</f>
        <v>169</v>
      </c>
      <c r="T83" s="2248">
        <f>G84</f>
        <v>165</v>
      </c>
      <c r="U83" s="2248">
        <f>I89</f>
        <v>168</v>
      </c>
      <c r="V83" s="2249">
        <f>K92</f>
        <v>124</v>
      </c>
      <c r="W83" s="2240">
        <f t="shared" si="10"/>
        <v>626</v>
      </c>
      <c r="X83" s="2250">
        <v>32</v>
      </c>
      <c r="Y83" s="2014">
        <f t="shared" si="11"/>
        <v>658</v>
      </c>
      <c r="Z83" s="2015">
        <f t="shared" si="12"/>
        <v>164.5</v>
      </c>
      <c r="AB83" s="2251">
        <v>5</v>
      </c>
      <c r="AC83" s="2176" t="s">
        <v>581</v>
      </c>
      <c r="AD83" s="2253">
        <v>658</v>
      </c>
      <c r="AE83" s="2245"/>
    </row>
    <row r="84" spans="1:31" s="2242" customFormat="1" ht="20.100000000000001" customHeight="1" outlineLevel="1" x14ac:dyDescent="0.2">
      <c r="A84" s="2217"/>
      <c r="B84" s="2002" t="s">
        <v>47</v>
      </c>
      <c r="C84" s="2232">
        <v>163</v>
      </c>
      <c r="D84" s="2002" t="s">
        <v>12</v>
      </c>
      <c r="E84" s="2232">
        <v>168</v>
      </c>
      <c r="F84" s="2004" t="s">
        <v>581</v>
      </c>
      <c r="G84" s="2232">
        <v>165</v>
      </c>
      <c r="H84" s="2004" t="s">
        <v>50</v>
      </c>
      <c r="I84" s="2232">
        <v>171</v>
      </c>
      <c r="J84" s="2002" t="s">
        <v>568</v>
      </c>
      <c r="K84" s="2232">
        <v>138</v>
      </c>
      <c r="L84" s="2004" t="s">
        <v>582</v>
      </c>
      <c r="M84" s="2233">
        <v>136</v>
      </c>
      <c r="N84" s="2235"/>
      <c r="O84" s="2235"/>
      <c r="P84" s="2246">
        <f t="shared" si="9"/>
        <v>5</v>
      </c>
      <c r="Q84" s="2255" t="s">
        <v>571</v>
      </c>
      <c r="R84" s="2019" t="s">
        <v>73</v>
      </c>
      <c r="S84" s="2248">
        <f>G80</f>
        <v>95</v>
      </c>
      <c r="T84" s="2248">
        <f>I85</f>
        <v>120</v>
      </c>
      <c r="U84" s="2248">
        <f>K88</f>
        <v>130</v>
      </c>
      <c r="V84" s="2249">
        <f>M93</f>
        <v>105</v>
      </c>
      <c r="W84" s="2240">
        <f t="shared" si="10"/>
        <v>450</v>
      </c>
      <c r="X84" s="2250">
        <v>0</v>
      </c>
      <c r="Y84" s="2014">
        <f t="shared" si="11"/>
        <v>450</v>
      </c>
      <c r="Z84" s="2015">
        <f t="shared" si="12"/>
        <v>112.5</v>
      </c>
      <c r="AB84" s="2251">
        <v>6</v>
      </c>
      <c r="AC84" s="2176" t="s">
        <v>8</v>
      </c>
      <c r="AD84" s="2253">
        <v>625</v>
      </c>
      <c r="AE84" s="2245"/>
    </row>
    <row r="85" spans="1:31" s="2242" customFormat="1" ht="20.100000000000001" customHeight="1" outlineLevel="1" x14ac:dyDescent="0.2">
      <c r="A85" s="2217"/>
      <c r="B85" s="2002" t="s">
        <v>34</v>
      </c>
      <c r="C85" s="2232">
        <v>148</v>
      </c>
      <c r="D85" s="2002" t="s">
        <v>11</v>
      </c>
      <c r="E85" s="2232">
        <v>133</v>
      </c>
      <c r="F85" s="2002" t="s">
        <v>68</v>
      </c>
      <c r="G85" s="2232">
        <v>145</v>
      </c>
      <c r="H85" s="2002" t="s">
        <v>571</v>
      </c>
      <c r="I85" s="2232">
        <v>120</v>
      </c>
      <c r="J85" s="2004" t="s">
        <v>8</v>
      </c>
      <c r="K85" s="2232">
        <v>144</v>
      </c>
      <c r="L85" s="2002" t="s">
        <v>566</v>
      </c>
      <c r="M85" s="2233">
        <v>216</v>
      </c>
      <c r="N85" s="2235"/>
      <c r="O85" s="2235"/>
      <c r="P85" s="2246">
        <f t="shared" si="9"/>
        <v>6</v>
      </c>
      <c r="Q85" s="2256" t="s">
        <v>50</v>
      </c>
      <c r="R85" s="2019" t="s">
        <v>77</v>
      </c>
      <c r="S85" s="2248">
        <f>G81</f>
        <v>156</v>
      </c>
      <c r="T85" s="2248">
        <f>I84</f>
        <v>171</v>
      </c>
      <c r="U85" s="2248">
        <f>K89</f>
        <v>201</v>
      </c>
      <c r="V85" s="2249">
        <f>M92</f>
        <v>191</v>
      </c>
      <c r="W85" s="2240">
        <f t="shared" si="10"/>
        <v>719</v>
      </c>
      <c r="X85" s="2250">
        <v>32</v>
      </c>
      <c r="Y85" s="2014">
        <f t="shared" si="11"/>
        <v>751</v>
      </c>
      <c r="Z85" s="2015">
        <f t="shared" si="12"/>
        <v>187.75</v>
      </c>
      <c r="AB85" s="2251">
        <v>7</v>
      </c>
      <c r="AC85" s="2252" t="s">
        <v>68</v>
      </c>
      <c r="AD85" s="2253">
        <v>607</v>
      </c>
      <c r="AE85" s="2245"/>
    </row>
    <row r="86" spans="1:31" s="2242" customFormat="1" ht="20.100000000000001" customHeight="1" outlineLevel="1" x14ac:dyDescent="0.2">
      <c r="A86" s="2257"/>
      <c r="B86" s="2031"/>
      <c r="C86" s="1987"/>
      <c r="D86" s="2031"/>
      <c r="E86" s="1987"/>
      <c r="F86" s="2031"/>
      <c r="G86" s="1987"/>
      <c r="H86" s="2031"/>
      <c r="I86" s="1987"/>
      <c r="J86" s="2031"/>
      <c r="K86" s="1987"/>
      <c r="L86" s="2031"/>
      <c r="M86" s="2161"/>
      <c r="N86" s="2235"/>
      <c r="O86" s="2235"/>
      <c r="P86" s="2246">
        <f t="shared" si="9"/>
        <v>7</v>
      </c>
      <c r="Q86" s="2254" t="s">
        <v>8</v>
      </c>
      <c r="R86" s="2019" t="s">
        <v>74</v>
      </c>
      <c r="S86" s="2248">
        <f>I80</f>
        <v>132</v>
      </c>
      <c r="T86" s="2248">
        <f>K85</f>
        <v>144</v>
      </c>
      <c r="U86" s="2248">
        <f>M88</f>
        <v>176</v>
      </c>
      <c r="V86" s="2249">
        <f>C93</f>
        <v>141</v>
      </c>
      <c r="W86" s="2240">
        <f t="shared" si="10"/>
        <v>593</v>
      </c>
      <c r="X86" s="2250">
        <v>32</v>
      </c>
      <c r="Y86" s="2014">
        <f t="shared" si="11"/>
        <v>625</v>
      </c>
      <c r="Z86" s="2015">
        <f t="shared" si="12"/>
        <v>156.25</v>
      </c>
      <c r="AB86" s="2251">
        <v>8</v>
      </c>
      <c r="AC86" s="2252" t="s">
        <v>34</v>
      </c>
      <c r="AD86" s="2253">
        <v>606</v>
      </c>
      <c r="AE86" s="2245"/>
    </row>
    <row r="87" spans="1:31" ht="20.100000000000001" customHeight="1" outlineLevel="1" x14ac:dyDescent="0.2">
      <c r="A87" s="2217" t="s">
        <v>519</v>
      </c>
      <c r="B87" s="2218" t="s">
        <v>121</v>
      </c>
      <c r="C87" s="2219" t="s">
        <v>82</v>
      </c>
      <c r="D87" s="2218" t="s">
        <v>122</v>
      </c>
      <c r="E87" s="2219" t="s">
        <v>82</v>
      </c>
      <c r="F87" s="2218" t="s">
        <v>123</v>
      </c>
      <c r="G87" s="2219" t="s">
        <v>82</v>
      </c>
      <c r="H87" s="2218" t="s">
        <v>124</v>
      </c>
      <c r="I87" s="2219" t="s">
        <v>82</v>
      </c>
      <c r="J87" s="2218" t="s">
        <v>515</v>
      </c>
      <c r="K87" s="2219" t="s">
        <v>82</v>
      </c>
      <c r="L87" s="2218" t="s">
        <v>516</v>
      </c>
      <c r="M87" s="2220" t="s">
        <v>82</v>
      </c>
      <c r="P87" s="2246">
        <f t="shared" si="9"/>
        <v>8</v>
      </c>
      <c r="Q87" s="2255" t="s">
        <v>568</v>
      </c>
      <c r="R87" s="2019" t="s">
        <v>78</v>
      </c>
      <c r="S87" s="2248">
        <f>I81</f>
        <v>181</v>
      </c>
      <c r="T87" s="2248">
        <f>K84</f>
        <v>138</v>
      </c>
      <c r="U87" s="2248">
        <f>M89</f>
        <v>136</v>
      </c>
      <c r="V87" s="2249">
        <f>C92</f>
        <v>144</v>
      </c>
      <c r="W87" s="2240">
        <f t="shared" si="10"/>
        <v>599</v>
      </c>
      <c r="X87" s="2250">
        <v>0</v>
      </c>
      <c r="Y87" s="2014">
        <f t="shared" si="11"/>
        <v>599</v>
      </c>
      <c r="Z87" s="2015">
        <f t="shared" si="12"/>
        <v>149.75</v>
      </c>
      <c r="AA87" s="2258"/>
      <c r="AB87" s="2251">
        <v>9</v>
      </c>
      <c r="AC87" s="2252" t="s">
        <v>568</v>
      </c>
      <c r="AD87" s="2253">
        <v>599</v>
      </c>
    </row>
    <row r="88" spans="1:31" ht="20.100000000000001" customHeight="1" outlineLevel="1" x14ac:dyDescent="0.2">
      <c r="A88" s="2217"/>
      <c r="B88" s="2002" t="s">
        <v>566</v>
      </c>
      <c r="C88" s="2232">
        <v>170</v>
      </c>
      <c r="D88" s="2002" t="s">
        <v>34</v>
      </c>
      <c r="E88" s="2232">
        <v>177</v>
      </c>
      <c r="F88" s="2002" t="s">
        <v>11</v>
      </c>
      <c r="G88" s="2232">
        <v>165</v>
      </c>
      <c r="H88" s="2002" t="s">
        <v>68</v>
      </c>
      <c r="I88" s="2232">
        <v>149</v>
      </c>
      <c r="J88" s="2002" t="s">
        <v>571</v>
      </c>
      <c r="K88" s="2232">
        <v>130</v>
      </c>
      <c r="L88" s="2004" t="s">
        <v>8</v>
      </c>
      <c r="M88" s="2233">
        <v>176</v>
      </c>
      <c r="P88" s="2246">
        <f t="shared" si="9"/>
        <v>9</v>
      </c>
      <c r="Q88" s="2255" t="s">
        <v>566</v>
      </c>
      <c r="R88" s="2019" t="s">
        <v>520</v>
      </c>
      <c r="S88" s="2248">
        <f>K80</f>
        <v>177</v>
      </c>
      <c r="T88" s="2248">
        <f>M85</f>
        <v>216</v>
      </c>
      <c r="U88" s="2248">
        <f>C88</f>
        <v>170</v>
      </c>
      <c r="V88" s="2249">
        <f>E93</f>
        <v>133</v>
      </c>
      <c r="W88" s="2240">
        <f t="shared" si="10"/>
        <v>696</v>
      </c>
      <c r="X88" s="2250">
        <v>0</v>
      </c>
      <c r="Y88" s="2014">
        <f t="shared" si="11"/>
        <v>696</v>
      </c>
      <c r="Z88" s="2015">
        <f t="shared" si="12"/>
        <v>174</v>
      </c>
      <c r="AB88" s="2251">
        <v>10</v>
      </c>
      <c r="AC88" s="2176" t="s">
        <v>582</v>
      </c>
      <c r="AD88" s="2253">
        <v>592</v>
      </c>
    </row>
    <row r="89" spans="1:31" ht="20.100000000000001" customHeight="1" outlineLevel="1" x14ac:dyDescent="0.2">
      <c r="A89" s="2217"/>
      <c r="B89" s="2004" t="s">
        <v>582</v>
      </c>
      <c r="C89" s="2232">
        <v>158</v>
      </c>
      <c r="D89" s="2002" t="s">
        <v>47</v>
      </c>
      <c r="E89" s="2232">
        <v>188</v>
      </c>
      <c r="F89" s="2002" t="s">
        <v>12</v>
      </c>
      <c r="G89" s="2232">
        <v>180</v>
      </c>
      <c r="H89" s="2004" t="s">
        <v>581</v>
      </c>
      <c r="I89" s="2232">
        <v>168</v>
      </c>
      <c r="J89" s="2004" t="s">
        <v>50</v>
      </c>
      <c r="K89" s="2232">
        <v>201</v>
      </c>
      <c r="L89" s="2002" t="s">
        <v>568</v>
      </c>
      <c r="M89" s="2233">
        <v>136</v>
      </c>
      <c r="P89" s="2246">
        <f t="shared" si="9"/>
        <v>10</v>
      </c>
      <c r="Q89" s="2256" t="s">
        <v>582</v>
      </c>
      <c r="R89" s="2019" t="s">
        <v>521</v>
      </c>
      <c r="S89" s="2248">
        <f>K81</f>
        <v>149</v>
      </c>
      <c r="T89" s="2248">
        <f>M84</f>
        <v>136</v>
      </c>
      <c r="U89" s="2248">
        <f>C89</f>
        <v>158</v>
      </c>
      <c r="V89" s="2249">
        <f>E92</f>
        <v>117</v>
      </c>
      <c r="W89" s="2240">
        <f t="shared" si="10"/>
        <v>560</v>
      </c>
      <c r="X89" s="2250">
        <v>32</v>
      </c>
      <c r="Y89" s="2014">
        <f t="shared" si="11"/>
        <v>592</v>
      </c>
      <c r="Z89" s="2015">
        <f t="shared" si="12"/>
        <v>148</v>
      </c>
      <c r="AB89" s="2251">
        <v>11</v>
      </c>
      <c r="AC89" s="2252" t="s">
        <v>11</v>
      </c>
      <c r="AD89" s="2253">
        <v>544</v>
      </c>
    </row>
    <row r="90" spans="1:31" ht="20.100000000000001" customHeight="1" thickBot="1" x14ac:dyDescent="0.25">
      <c r="A90" s="2259"/>
      <c r="B90" s="2260"/>
      <c r="C90" s="1987"/>
      <c r="D90" s="2260"/>
      <c r="E90" s="1987"/>
      <c r="F90" s="2260"/>
      <c r="G90" s="1987"/>
      <c r="H90" s="2260"/>
      <c r="I90" s="1987"/>
      <c r="J90" s="1987"/>
      <c r="K90" s="1987"/>
      <c r="L90" s="1987"/>
      <c r="M90" s="2161"/>
      <c r="P90" s="2246">
        <f t="shared" si="9"/>
        <v>11</v>
      </c>
      <c r="Q90" s="2247" t="s">
        <v>34</v>
      </c>
      <c r="R90" s="2019" t="s">
        <v>523</v>
      </c>
      <c r="S90" s="2248">
        <f>M80</f>
        <v>156</v>
      </c>
      <c r="T90" s="2248">
        <f>C85</f>
        <v>148</v>
      </c>
      <c r="U90" s="2248">
        <f>E88</f>
        <v>177</v>
      </c>
      <c r="V90" s="2249">
        <f>G93</f>
        <v>125</v>
      </c>
      <c r="W90" s="2240">
        <f t="shared" si="10"/>
        <v>606</v>
      </c>
      <c r="X90" s="2250">
        <v>0</v>
      </c>
      <c r="Y90" s="2014">
        <f t="shared" si="11"/>
        <v>606</v>
      </c>
      <c r="Z90" s="2015">
        <f t="shared" si="12"/>
        <v>151.5</v>
      </c>
      <c r="AB90" s="2261">
        <v>12</v>
      </c>
      <c r="AC90" s="2262" t="s">
        <v>571</v>
      </c>
      <c r="AD90" s="2263">
        <v>450</v>
      </c>
    </row>
    <row r="91" spans="1:31" ht="20.100000000000001" customHeight="1" thickBot="1" x14ac:dyDescent="0.25">
      <c r="A91" s="2217" t="s">
        <v>688</v>
      </c>
      <c r="B91" s="2218" t="s">
        <v>121</v>
      </c>
      <c r="C91" s="2219" t="s">
        <v>82</v>
      </c>
      <c r="D91" s="2218" t="s">
        <v>122</v>
      </c>
      <c r="E91" s="2219" t="s">
        <v>82</v>
      </c>
      <c r="F91" s="2218" t="s">
        <v>123</v>
      </c>
      <c r="G91" s="2219" t="s">
        <v>82</v>
      </c>
      <c r="H91" s="2218" t="s">
        <v>124</v>
      </c>
      <c r="I91" s="2219" t="s">
        <v>82</v>
      </c>
      <c r="J91" s="2218" t="s">
        <v>515</v>
      </c>
      <c r="K91" s="2219" t="s">
        <v>82</v>
      </c>
      <c r="L91" s="2218" t="s">
        <v>516</v>
      </c>
      <c r="M91" s="2220" t="s">
        <v>82</v>
      </c>
      <c r="N91" s="2027"/>
      <c r="O91" s="1987"/>
      <c r="P91" s="2264">
        <f t="shared" si="9"/>
        <v>12</v>
      </c>
      <c r="Q91" s="2265" t="s">
        <v>47</v>
      </c>
      <c r="R91" s="2053" t="s">
        <v>524</v>
      </c>
      <c r="S91" s="2266">
        <f>M81</f>
        <v>166</v>
      </c>
      <c r="T91" s="2266">
        <f>C84</f>
        <v>163</v>
      </c>
      <c r="U91" s="2266">
        <f>E89</f>
        <v>188</v>
      </c>
      <c r="V91" s="2267">
        <f>G92</f>
        <v>152</v>
      </c>
      <c r="W91" s="2268">
        <f t="shared" si="10"/>
        <v>669</v>
      </c>
      <c r="X91" s="2269">
        <v>0</v>
      </c>
      <c r="Y91" s="2197">
        <f t="shared" si="11"/>
        <v>669</v>
      </c>
      <c r="Z91" s="2198">
        <f t="shared" si="12"/>
        <v>167.25</v>
      </c>
      <c r="AB91" s="1963"/>
    </row>
    <row r="92" spans="1:31" ht="20.100000000000001" customHeight="1" x14ac:dyDescent="0.2">
      <c r="A92" s="2217"/>
      <c r="B92" s="2002" t="s">
        <v>568</v>
      </c>
      <c r="C92" s="2232">
        <v>144</v>
      </c>
      <c r="D92" s="2004" t="s">
        <v>582</v>
      </c>
      <c r="E92" s="2232">
        <v>117</v>
      </c>
      <c r="F92" s="2002" t="s">
        <v>47</v>
      </c>
      <c r="G92" s="2232">
        <v>152</v>
      </c>
      <c r="H92" s="2002" t="s">
        <v>12</v>
      </c>
      <c r="I92" s="2232">
        <v>208</v>
      </c>
      <c r="J92" s="2004" t="s">
        <v>581</v>
      </c>
      <c r="K92" s="2232">
        <v>124</v>
      </c>
      <c r="L92" s="2004" t="s">
        <v>50</v>
      </c>
      <c r="M92" s="2233">
        <v>191</v>
      </c>
      <c r="N92" s="2027"/>
      <c r="O92" s="1987"/>
    </row>
    <row r="93" spans="1:31" ht="20.100000000000001" customHeight="1" thickBot="1" x14ac:dyDescent="0.25">
      <c r="A93" s="2270"/>
      <c r="B93" s="2037" t="s">
        <v>8</v>
      </c>
      <c r="C93" s="2271">
        <v>141</v>
      </c>
      <c r="D93" s="2035" t="s">
        <v>566</v>
      </c>
      <c r="E93" s="2271">
        <v>133</v>
      </c>
      <c r="F93" s="2035" t="s">
        <v>34</v>
      </c>
      <c r="G93" s="2271">
        <v>125</v>
      </c>
      <c r="H93" s="2035" t="s">
        <v>11</v>
      </c>
      <c r="I93" s="2271">
        <v>122</v>
      </c>
      <c r="J93" s="2035" t="s">
        <v>68</v>
      </c>
      <c r="K93" s="2271">
        <v>168</v>
      </c>
      <c r="L93" s="2035" t="s">
        <v>571</v>
      </c>
      <c r="M93" s="2272">
        <v>105</v>
      </c>
    </row>
    <row r="94" spans="1:31" x14ac:dyDescent="0.2">
      <c r="AC94" s="2274"/>
    </row>
  </sheetData>
  <mergeCells count="39">
    <mergeCell ref="A91:A93"/>
    <mergeCell ref="Q78:X78"/>
    <mergeCell ref="Y78:Y79"/>
    <mergeCell ref="Z78:Z79"/>
    <mergeCell ref="A79:A81"/>
    <mergeCell ref="A83:A85"/>
    <mergeCell ref="A87:A89"/>
    <mergeCell ref="A60:A63"/>
    <mergeCell ref="A65:A68"/>
    <mergeCell ref="A70:M70"/>
    <mergeCell ref="A71:A73"/>
    <mergeCell ref="A78:M78"/>
    <mergeCell ref="P78:P79"/>
    <mergeCell ref="A46:A48"/>
    <mergeCell ref="A54:M54"/>
    <mergeCell ref="P54:P55"/>
    <mergeCell ref="Q54:X54"/>
    <mergeCell ref="Y54:Y55"/>
    <mergeCell ref="Z54:Z55"/>
    <mergeCell ref="A55:A58"/>
    <mergeCell ref="Y27:Y28"/>
    <mergeCell ref="Z27:Z28"/>
    <mergeCell ref="A30:A33"/>
    <mergeCell ref="A34:A37"/>
    <mergeCell ref="A42:M42"/>
    <mergeCell ref="A43:A45"/>
    <mergeCell ref="A10:A13"/>
    <mergeCell ref="A14:A17"/>
    <mergeCell ref="A25:M25"/>
    <mergeCell ref="A26:A29"/>
    <mergeCell ref="P27:P28"/>
    <mergeCell ref="Q27:X27"/>
    <mergeCell ref="A1:AD1"/>
    <mergeCell ref="A5:M5"/>
    <mergeCell ref="P5:P6"/>
    <mergeCell ref="Q5:X5"/>
    <mergeCell ref="Y5:Y6"/>
    <mergeCell ref="Z5:Z6"/>
    <mergeCell ref="A6:A9"/>
  </mergeCells>
  <conditionalFormatting sqref="Y50:Z50 R7:Z25 R29:Z43 R80:U91 X80:Z91 R56:Z74">
    <cfRule type="cellIs" dxfId="108" priority="53" stopIfTrue="1" operator="lessThanOrEqual">
      <formula>0</formula>
    </cfRule>
  </conditionalFormatting>
  <conditionalFormatting sqref="C66:C68 I66:I68 G66:G68 K66:K68 M66:M68 E66:E68 I56:I58 K56:K58 M56:N58 A64:N64 N62:N63 N65 C61:C63 I61:I63 G61:G63 E61:E63 K61:K63 M61:M63 N7:N8 N26:N27 N30:N31 N36:N40 O37:O40 K27:K28 C35:C36 M31:M32 K88:K89 I84:I85 E88:E89 C84:C85 C80:C81 I80:I81 G80:G81 E80:E81 K80:K81 M80:N81 G84:G85 E84:E85 I88:I89 G88:G89 M88:M89 K84:K85 C88:C89 M84:M85 N12:N14 C72:C74 E72:E74 G72:G74 I72:I74 K72:K74 M72:O74 AA72:AA74 C49 E49 G49 I49 K49 M49 P45:Z49">
    <cfRule type="cellIs" dxfId="107" priority="52" stopIfTrue="1" operator="greaterThanOrEqual">
      <formula>200</formula>
    </cfRule>
  </conditionalFormatting>
  <conditionalFormatting sqref="N79:N81 A78 N71:O74 AA71:AA74">
    <cfRule type="containsText" dxfId="106" priority="50" stopIfTrue="1" operator="containsText" text="Оксана">
      <formula>NOT(ISERROR(SEARCH("Оксана",A71)))</formula>
    </cfRule>
    <cfRule type="containsText" dxfId="105" priority="51" stopIfTrue="1" operator="containsText" text="Людмила">
      <formula>NOT(ISERROR(SEARCH("Людмила",A71)))</formula>
    </cfRule>
  </conditionalFormatting>
  <conditionalFormatting sqref="N80:N81 N72:O74 AA72:AA74">
    <cfRule type="containsText" dxfId="104" priority="49" stopIfTrue="1" operator="containsText" text="Ольга">
      <formula>NOT(ISERROR(SEARCH("Ольга",N72)))</formula>
    </cfRule>
  </conditionalFormatting>
  <conditionalFormatting sqref="S7:V25 S29:V43 S80:U91 S56:V74">
    <cfRule type="cellIs" dxfId="103" priority="48" stopIfTrue="1" operator="greaterThanOrEqual">
      <formula>200</formula>
    </cfRule>
  </conditionalFormatting>
  <conditionalFormatting sqref="C44:C45 E44:E45 G44:G45 I44:I45 K44:K45 M44:M45">
    <cfRule type="cellIs" dxfId="102" priority="38" stopIfTrue="1" operator="greaterThanOrEqual">
      <formula>200</formula>
    </cfRule>
  </conditionalFormatting>
  <conditionalFormatting sqref="C18:C23 I18:I23 G18:G23 K18:K23 M18:M23 E18:E23">
    <cfRule type="cellIs" dxfId="101" priority="47" stopIfTrue="1" operator="greaterThanOrEqual">
      <formula>200</formula>
    </cfRule>
  </conditionalFormatting>
  <conditionalFormatting sqref="K29">
    <cfRule type="cellIs" dxfId="100" priority="46" stopIfTrue="1" operator="greaterThanOrEqual">
      <formula>200</formula>
    </cfRule>
  </conditionalFormatting>
  <conditionalFormatting sqref="M33">
    <cfRule type="cellIs" dxfId="99" priority="45" stopIfTrue="1" operator="greaterThanOrEqual">
      <formula>200</formula>
    </cfRule>
  </conditionalFormatting>
  <conditionalFormatting sqref="C37:C40 I38:I40 G38:G40 E38:E40 K38:K40 M38:M40">
    <cfRule type="cellIs" dxfId="98" priority="44" stopIfTrue="1" operator="greaterThanOrEqual">
      <formula>200</formula>
    </cfRule>
  </conditionalFormatting>
  <conditionalFormatting sqref="K92:K93 E92:E93 I92:I93 G92:G93 M92:M93 C92:C93">
    <cfRule type="cellIs" dxfId="97" priority="43" stopIfTrue="1" operator="greaterThanOrEqual">
      <formula>200</formula>
    </cfRule>
  </conditionalFormatting>
  <conditionalFormatting sqref="V81:V91">
    <cfRule type="cellIs" dxfId="96" priority="42" stopIfTrue="1" operator="lessThanOrEqual">
      <formula>0</formula>
    </cfRule>
  </conditionalFormatting>
  <conditionalFormatting sqref="V81:V91">
    <cfRule type="cellIs" dxfId="95" priority="41" stopIfTrue="1" operator="greaterThanOrEqual">
      <formula>200</formula>
    </cfRule>
  </conditionalFormatting>
  <conditionalFormatting sqref="V80">
    <cfRule type="cellIs" dxfId="94" priority="40" stopIfTrue="1" operator="lessThanOrEqual">
      <formula>0</formula>
    </cfRule>
  </conditionalFormatting>
  <conditionalFormatting sqref="V80">
    <cfRule type="cellIs" dxfId="93" priority="39" stopIfTrue="1" operator="greaterThanOrEqual">
      <formula>200</formula>
    </cfRule>
  </conditionalFormatting>
  <conditionalFormatting sqref="G56:G58">
    <cfRule type="cellIs" dxfId="92" priority="34" stopIfTrue="1" operator="greaterThanOrEqual">
      <formula>200</formula>
    </cfRule>
  </conditionalFormatting>
  <conditionalFormatting sqref="C56:C58">
    <cfRule type="cellIs" dxfId="91" priority="36" stopIfTrue="1" operator="greaterThanOrEqual">
      <formula>200</formula>
    </cfRule>
  </conditionalFormatting>
  <conditionalFormatting sqref="C47:C48 E47:E48 G47:G48 I47:I48 K47:K48 M47:M48">
    <cfRule type="cellIs" dxfId="90" priority="37" stopIfTrue="1" operator="greaterThanOrEqual">
      <formula>200</formula>
    </cfRule>
  </conditionalFormatting>
  <conditionalFormatting sqref="E11:E13">
    <cfRule type="cellIs" dxfId="89" priority="29" stopIfTrue="1" operator="greaterThanOrEqual">
      <formula>200</formula>
    </cfRule>
  </conditionalFormatting>
  <conditionalFormatting sqref="C15:C17">
    <cfRule type="cellIs" dxfId="88" priority="31" stopIfTrue="1" operator="greaterThanOrEqual">
      <formula>200</formula>
    </cfRule>
  </conditionalFormatting>
  <conditionalFormatting sqref="C7:C9">
    <cfRule type="cellIs" dxfId="87" priority="33" stopIfTrue="1" operator="greaterThanOrEqual">
      <formula>200</formula>
    </cfRule>
  </conditionalFormatting>
  <conditionalFormatting sqref="M35:M37">
    <cfRule type="cellIs" dxfId="86" priority="1" stopIfTrue="1" operator="greaterThanOrEqual">
      <formula>200</formula>
    </cfRule>
  </conditionalFormatting>
  <conditionalFormatting sqref="K31:K33">
    <cfRule type="cellIs" dxfId="85" priority="3" stopIfTrue="1" operator="greaterThanOrEqual">
      <formula>200</formula>
    </cfRule>
  </conditionalFormatting>
  <conditionalFormatting sqref="E56:E58">
    <cfRule type="cellIs" dxfId="84" priority="35" stopIfTrue="1" operator="greaterThanOrEqual">
      <formula>200</formula>
    </cfRule>
  </conditionalFormatting>
  <conditionalFormatting sqref="C11:C13">
    <cfRule type="cellIs" dxfId="83" priority="32" stopIfTrue="1" operator="greaterThanOrEqual">
      <formula>200</formula>
    </cfRule>
  </conditionalFormatting>
  <conditionalFormatting sqref="E7:E9">
    <cfRule type="cellIs" dxfId="82" priority="30" stopIfTrue="1" operator="greaterThanOrEqual">
      <formula>200</formula>
    </cfRule>
  </conditionalFormatting>
  <conditionalFormatting sqref="E15:E17">
    <cfRule type="cellIs" dxfId="81" priority="28" stopIfTrue="1" operator="greaterThanOrEqual">
      <formula>200</formula>
    </cfRule>
  </conditionalFormatting>
  <conditionalFormatting sqref="G7:G9">
    <cfRule type="cellIs" dxfId="80" priority="27" stopIfTrue="1" operator="greaterThanOrEqual">
      <formula>200</formula>
    </cfRule>
  </conditionalFormatting>
  <conditionalFormatting sqref="G11:G13">
    <cfRule type="cellIs" dxfId="79" priority="26" stopIfTrue="1" operator="greaterThanOrEqual">
      <formula>200</formula>
    </cfRule>
  </conditionalFormatting>
  <conditionalFormatting sqref="G15:G17">
    <cfRule type="cellIs" dxfId="78" priority="25" stopIfTrue="1" operator="greaterThanOrEqual">
      <formula>200</formula>
    </cfRule>
  </conditionalFormatting>
  <conditionalFormatting sqref="I15:I17">
    <cfRule type="cellIs" dxfId="77" priority="24" stopIfTrue="1" operator="greaterThanOrEqual">
      <formula>200</formula>
    </cfRule>
  </conditionalFormatting>
  <conditionalFormatting sqref="I11:I13">
    <cfRule type="cellIs" dxfId="76" priority="23" stopIfTrue="1" operator="greaterThanOrEqual">
      <formula>200</formula>
    </cfRule>
  </conditionalFormatting>
  <conditionalFormatting sqref="I7:I9">
    <cfRule type="cellIs" dxfId="75" priority="22" stopIfTrue="1" operator="greaterThanOrEqual">
      <formula>200</formula>
    </cfRule>
  </conditionalFormatting>
  <conditionalFormatting sqref="K7:K9">
    <cfRule type="cellIs" dxfId="74" priority="21" stopIfTrue="1" operator="greaterThanOrEqual">
      <formula>200</formula>
    </cfRule>
  </conditionalFormatting>
  <conditionalFormatting sqref="M7:M9">
    <cfRule type="cellIs" dxfId="73" priority="20" stopIfTrue="1" operator="greaterThanOrEqual">
      <formula>200</formula>
    </cfRule>
  </conditionalFormatting>
  <conditionalFormatting sqref="M11:M13">
    <cfRule type="cellIs" dxfId="72" priority="19" stopIfTrue="1" operator="greaterThanOrEqual">
      <formula>200</formula>
    </cfRule>
  </conditionalFormatting>
  <conditionalFormatting sqref="K11:K13">
    <cfRule type="cellIs" dxfId="71" priority="18" stopIfTrue="1" operator="greaterThanOrEqual">
      <formula>200</formula>
    </cfRule>
  </conditionalFormatting>
  <conditionalFormatting sqref="K15:K17">
    <cfRule type="cellIs" dxfId="70" priority="17" stopIfTrue="1" operator="greaterThanOrEqual">
      <formula>200</formula>
    </cfRule>
  </conditionalFormatting>
  <conditionalFormatting sqref="M15:M17">
    <cfRule type="cellIs" dxfId="69" priority="16" stopIfTrue="1" operator="greaterThanOrEqual">
      <formula>200</formula>
    </cfRule>
  </conditionalFormatting>
  <conditionalFormatting sqref="C27:C29">
    <cfRule type="cellIs" dxfId="68" priority="15" stopIfTrue="1" operator="greaterThanOrEqual">
      <formula>200</formula>
    </cfRule>
  </conditionalFormatting>
  <conditionalFormatting sqref="E27:E29">
    <cfRule type="cellIs" dxfId="67" priority="14" stopIfTrue="1" operator="greaterThanOrEqual">
      <formula>200</formula>
    </cfRule>
  </conditionalFormatting>
  <conditionalFormatting sqref="C31:C33">
    <cfRule type="cellIs" dxfId="66" priority="13" stopIfTrue="1" operator="greaterThanOrEqual">
      <formula>200</formula>
    </cfRule>
  </conditionalFormatting>
  <conditionalFormatting sqref="E31:E33">
    <cfRule type="cellIs" dxfId="65" priority="12" stopIfTrue="1" operator="greaterThanOrEqual">
      <formula>200</formula>
    </cfRule>
  </conditionalFormatting>
  <conditionalFormatting sqref="G27:G29">
    <cfRule type="cellIs" dxfId="64" priority="11" stopIfTrue="1" operator="greaterThanOrEqual">
      <formula>200</formula>
    </cfRule>
  </conditionalFormatting>
  <conditionalFormatting sqref="I27:I29">
    <cfRule type="cellIs" dxfId="63" priority="10" stopIfTrue="1" operator="greaterThanOrEqual">
      <formula>200</formula>
    </cfRule>
  </conditionalFormatting>
  <conditionalFormatting sqref="M27:M29">
    <cfRule type="cellIs" dxfId="62" priority="9" stopIfTrue="1" operator="greaterThanOrEqual">
      <formula>200</formula>
    </cfRule>
  </conditionalFormatting>
  <conditionalFormatting sqref="E35:E37">
    <cfRule type="cellIs" dxfId="61" priority="8" stopIfTrue="1" operator="greaterThanOrEqual">
      <formula>200</formula>
    </cfRule>
  </conditionalFormatting>
  <conditionalFormatting sqref="G31:G33">
    <cfRule type="cellIs" dxfId="60" priority="7" stopIfTrue="1" operator="greaterThanOrEqual">
      <formula>200</formula>
    </cfRule>
  </conditionalFormatting>
  <conditionalFormatting sqref="G35:G37">
    <cfRule type="cellIs" dxfId="59" priority="6" stopIfTrue="1" operator="greaterThanOrEqual">
      <formula>200</formula>
    </cfRule>
  </conditionalFormatting>
  <conditionalFormatting sqref="I31:I33">
    <cfRule type="cellIs" dxfId="58" priority="5" stopIfTrue="1" operator="greaterThanOrEqual">
      <formula>200</formula>
    </cfRule>
  </conditionalFormatting>
  <conditionalFormatting sqref="I35:I37">
    <cfRule type="cellIs" dxfId="57" priority="4" stopIfTrue="1" operator="greaterThanOrEqual">
      <formula>200</formula>
    </cfRule>
  </conditionalFormatting>
  <conditionalFormatting sqref="K35:K37">
    <cfRule type="cellIs" dxfId="56" priority="2" stopIfTrue="1" operator="greaterThanOrEqual">
      <formula>200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86"/>
  <sheetViews>
    <sheetView tabSelected="1" zoomScale="50" zoomScaleNormal="50" workbookViewId="0">
      <selection activeCell="AF52" sqref="AF52"/>
    </sheetView>
  </sheetViews>
  <sheetFormatPr defaultColWidth="11.42578125" defaultRowHeight="12.75" outlineLevelRow="1" x14ac:dyDescent="0.2"/>
  <cols>
    <col min="1" max="1" width="8.28515625" style="2387" customWidth="1"/>
    <col min="2" max="2" width="26" style="2273" bestFit="1" customWidth="1"/>
    <col min="3" max="3" width="8.7109375" style="2273" customWidth="1"/>
    <col min="4" max="4" width="25.7109375" style="2273" bestFit="1" customWidth="1"/>
    <col min="5" max="5" width="8.7109375" style="2273" customWidth="1"/>
    <col min="6" max="6" width="26.28515625" style="2273" bestFit="1" customWidth="1"/>
    <col min="7" max="7" width="8.7109375" style="2273" customWidth="1"/>
    <col min="8" max="8" width="26.28515625" style="2273" bestFit="1" customWidth="1"/>
    <col min="9" max="9" width="8.7109375" style="2273" customWidth="1"/>
    <col min="10" max="10" width="26.28515625" style="2273" bestFit="1" customWidth="1"/>
    <col min="11" max="11" width="8.7109375" style="2273" customWidth="1"/>
    <col min="12" max="12" width="26" style="2273" bestFit="1" customWidth="1"/>
    <col min="13" max="13" width="8.7109375" style="2273" customWidth="1"/>
    <col min="14" max="14" width="4.140625" style="1960" customWidth="1"/>
    <col min="15" max="15" width="4.140625" style="2273" customWidth="1"/>
    <col min="16" max="16" width="6.85546875" style="2388" customWidth="1"/>
    <col min="17" max="17" width="30.5703125" style="2389" bestFit="1" customWidth="1"/>
    <col min="18" max="18" width="14.42578125" style="2273" bestFit="1" customWidth="1"/>
    <col min="19" max="21" width="9.28515625" style="2273" customWidth="1"/>
    <col min="22" max="22" width="11.28515625" style="2273" bestFit="1" customWidth="1"/>
    <col min="23" max="24" width="9.28515625" style="2273" customWidth="1"/>
    <col min="25" max="25" width="16" style="2273" bestFit="1" customWidth="1"/>
    <col min="26" max="26" width="11.7109375" style="2273" customWidth="1"/>
    <col min="27" max="27" width="4" style="2273" customWidth="1"/>
    <col min="28" max="28" width="5.42578125" style="1961" customWidth="1"/>
    <col min="29" max="29" width="39.140625" style="2273" customWidth="1"/>
    <col min="30" max="30" width="13.85546875" style="2339" customWidth="1"/>
    <col min="31" max="31" width="11.42578125" style="2277"/>
    <col min="32" max="16384" width="11.42578125" style="2273"/>
  </cols>
  <sheetData>
    <row r="1" spans="1:31" s="1961" customFormat="1" ht="25.5" x14ac:dyDescent="0.2">
      <c r="A1" s="2276" t="s">
        <v>689</v>
      </c>
      <c r="B1" s="2276"/>
      <c r="C1" s="2276"/>
      <c r="D1" s="2276"/>
      <c r="E1" s="2276"/>
      <c r="F1" s="2276"/>
      <c r="G1" s="2276"/>
      <c r="H1" s="2276"/>
      <c r="I1" s="2276"/>
      <c r="J1" s="2276"/>
      <c r="K1" s="2276"/>
      <c r="L1" s="2276"/>
      <c r="M1" s="2276"/>
      <c r="N1" s="2276"/>
      <c r="O1" s="2276"/>
      <c r="P1" s="2276"/>
      <c r="Q1" s="2276"/>
      <c r="R1" s="2276"/>
      <c r="S1" s="2276"/>
      <c r="T1" s="2276"/>
      <c r="U1" s="2276"/>
      <c r="V1" s="2276"/>
      <c r="W1" s="2276"/>
      <c r="X1" s="2276"/>
      <c r="Y1" s="2276"/>
      <c r="Z1" s="2276"/>
      <c r="AA1" s="2276"/>
      <c r="AB1" s="2276"/>
      <c r="AC1" s="2276"/>
      <c r="AD1" s="2276"/>
      <c r="AE1" s="2277"/>
    </row>
    <row r="2" spans="1:31" s="1961" customFormat="1" ht="25.5" x14ac:dyDescent="0.2">
      <c r="A2" s="2278"/>
      <c r="B2" s="2278"/>
      <c r="C2" s="2278"/>
      <c r="D2" s="2278"/>
      <c r="E2" s="2278"/>
      <c r="F2" s="2278"/>
      <c r="G2" s="2278"/>
      <c r="H2" s="2278"/>
      <c r="I2" s="2278"/>
      <c r="J2" s="2278"/>
      <c r="K2" s="2278"/>
      <c r="L2" s="2278"/>
      <c r="M2" s="2278"/>
      <c r="N2" s="2278"/>
      <c r="O2" s="2278"/>
      <c r="P2" s="2278"/>
      <c r="Q2" s="2278"/>
      <c r="R2" s="2278"/>
      <c r="S2" s="2278"/>
      <c r="T2" s="2278"/>
      <c r="U2" s="2278"/>
      <c r="V2" s="2278"/>
      <c r="W2" s="2278"/>
      <c r="X2" s="2278"/>
      <c r="Y2" s="2278"/>
      <c r="Z2" s="2278"/>
      <c r="AA2" s="2278"/>
      <c r="AB2" s="2278"/>
      <c r="AC2" s="2278"/>
      <c r="AD2" s="2278"/>
      <c r="AE2" s="2277"/>
    </row>
    <row r="3" spans="1:31" s="1961" customFormat="1" ht="20.100000000000001" customHeight="1" x14ac:dyDescent="0.2">
      <c r="A3" s="1956" t="s">
        <v>88</v>
      </c>
      <c r="B3" s="1957"/>
      <c r="C3" s="2279"/>
      <c r="D3" s="2279"/>
      <c r="E3" s="2279"/>
      <c r="F3" s="2279"/>
      <c r="G3" s="2279"/>
      <c r="H3" s="2279"/>
      <c r="N3" s="2280"/>
      <c r="Q3" s="2281"/>
      <c r="Y3" s="2279"/>
      <c r="Z3" s="2279"/>
      <c r="AA3" s="1960"/>
      <c r="AE3" s="2277"/>
    </row>
    <row r="4" spans="1:31" s="1961" customFormat="1" ht="20.100000000000001" customHeight="1" outlineLevel="1" thickBot="1" x14ac:dyDescent="0.25">
      <c r="A4" s="1960"/>
      <c r="B4" s="1960"/>
      <c r="N4" s="2234"/>
      <c r="O4" s="2282"/>
      <c r="P4" s="2283"/>
      <c r="Q4" s="2284"/>
      <c r="R4" s="2279"/>
      <c r="S4" s="2279"/>
      <c r="T4" s="2279"/>
      <c r="U4" s="2279"/>
      <c r="V4" s="2279"/>
      <c r="W4" s="2279"/>
      <c r="X4" s="2279"/>
      <c r="Y4" s="2279"/>
      <c r="Z4" s="2279"/>
      <c r="AA4" s="1960"/>
      <c r="AB4" s="2282"/>
      <c r="AD4" s="1961" t="s">
        <v>59</v>
      </c>
      <c r="AE4" s="2277"/>
    </row>
    <row r="5" spans="1:31" ht="20.100000000000001" customHeight="1" outlineLevel="1" x14ac:dyDescent="0.2">
      <c r="A5" s="2285" t="s">
        <v>510</v>
      </c>
      <c r="B5" s="2286"/>
      <c r="C5" s="2286"/>
      <c r="D5" s="2286"/>
      <c r="E5" s="2286"/>
      <c r="F5" s="2286"/>
      <c r="G5" s="2286"/>
      <c r="H5" s="2286"/>
      <c r="I5" s="2286"/>
      <c r="J5" s="2286"/>
      <c r="K5" s="2286"/>
      <c r="L5" s="2286"/>
      <c r="M5" s="2287"/>
      <c r="N5" s="2288"/>
      <c r="O5" s="2260"/>
      <c r="P5" s="2289" t="s">
        <v>511</v>
      </c>
      <c r="Q5" s="2290" t="s">
        <v>690</v>
      </c>
      <c r="R5" s="2291"/>
      <c r="S5" s="2291"/>
      <c r="T5" s="2291"/>
      <c r="U5" s="2291"/>
      <c r="V5" s="2291"/>
      <c r="W5" s="2291"/>
      <c r="X5" s="2292"/>
      <c r="Y5" s="2293" t="s">
        <v>513</v>
      </c>
      <c r="Z5" s="1976" t="s">
        <v>0</v>
      </c>
      <c r="AB5" s="1978" t="s">
        <v>96</v>
      </c>
      <c r="AC5" s="1979" t="s">
        <v>39</v>
      </c>
      <c r="AD5" s="2127">
        <v>585</v>
      </c>
      <c r="AE5" s="2273"/>
    </row>
    <row r="6" spans="1:31" ht="20.100000000000001" customHeight="1" outlineLevel="1" thickBot="1" x14ac:dyDescent="0.25">
      <c r="A6" s="1981" t="s">
        <v>138</v>
      </c>
      <c r="B6" s="1983" t="s">
        <v>121</v>
      </c>
      <c r="C6" s="1983" t="s">
        <v>82</v>
      </c>
      <c r="D6" s="1984" t="s">
        <v>122</v>
      </c>
      <c r="E6" s="1984" t="s">
        <v>82</v>
      </c>
      <c r="F6" s="1984" t="s">
        <v>123</v>
      </c>
      <c r="G6" s="1984" t="s">
        <v>82</v>
      </c>
      <c r="H6" s="1984" t="s">
        <v>124</v>
      </c>
      <c r="I6" s="1984" t="s">
        <v>82</v>
      </c>
      <c r="J6" s="1984" t="s">
        <v>515</v>
      </c>
      <c r="K6" s="1984" t="s">
        <v>82</v>
      </c>
      <c r="L6" s="1984" t="s">
        <v>516</v>
      </c>
      <c r="M6" s="1985" t="s">
        <v>82</v>
      </c>
      <c r="N6" s="2294"/>
      <c r="O6" s="2260"/>
      <c r="P6" s="2295"/>
      <c r="Q6" s="1989" t="s">
        <v>472</v>
      </c>
      <c r="R6" s="1990" t="s">
        <v>132</v>
      </c>
      <c r="S6" s="1991" t="s">
        <v>1</v>
      </c>
      <c r="T6" s="1991" t="s">
        <v>2</v>
      </c>
      <c r="U6" s="1991" t="s">
        <v>3</v>
      </c>
      <c r="V6" s="1992" t="s">
        <v>94</v>
      </c>
      <c r="W6" s="1993" t="s">
        <v>517</v>
      </c>
      <c r="X6" s="1994" t="s">
        <v>87</v>
      </c>
      <c r="Y6" s="2296"/>
      <c r="Z6" s="1996"/>
      <c r="AB6" s="1998" t="s">
        <v>97</v>
      </c>
      <c r="AC6" s="1999" t="s">
        <v>11</v>
      </c>
      <c r="AD6" s="2144">
        <v>565</v>
      </c>
    </row>
    <row r="7" spans="1:31" ht="20.100000000000001" customHeight="1" outlineLevel="1" x14ac:dyDescent="0.2">
      <c r="A7" s="2001"/>
      <c r="B7" s="2297" t="s">
        <v>589</v>
      </c>
      <c r="C7" s="2003">
        <v>135</v>
      </c>
      <c r="D7" s="2298" t="s">
        <v>566</v>
      </c>
      <c r="E7" s="2003">
        <v>158</v>
      </c>
      <c r="F7" s="2298" t="s">
        <v>12</v>
      </c>
      <c r="G7" s="2003">
        <v>166</v>
      </c>
      <c r="H7" s="2298" t="s">
        <v>575</v>
      </c>
      <c r="I7" s="2003">
        <v>154</v>
      </c>
      <c r="J7" s="2297" t="s">
        <v>14</v>
      </c>
      <c r="K7" s="2003">
        <v>165</v>
      </c>
      <c r="L7" s="2298" t="s">
        <v>39</v>
      </c>
      <c r="M7" s="2005">
        <v>179</v>
      </c>
      <c r="N7" s="2299"/>
      <c r="O7" s="2260"/>
      <c r="P7" s="2017">
        <v>1</v>
      </c>
      <c r="Q7" s="2300" t="s">
        <v>589</v>
      </c>
      <c r="R7" s="2077" t="s">
        <v>70</v>
      </c>
      <c r="S7" s="2020">
        <f>C7</f>
        <v>135</v>
      </c>
      <c r="T7" s="2020">
        <f>E11</f>
        <v>137</v>
      </c>
      <c r="U7" s="2020">
        <f>G13</f>
        <v>117</v>
      </c>
      <c r="V7" s="2021">
        <v>116</v>
      </c>
      <c r="W7" s="2022">
        <f t="shared" ref="W7:W18" si="0">SUM(S7:V7)-MIN(S7:V7)</f>
        <v>389</v>
      </c>
      <c r="X7" s="2023">
        <v>24</v>
      </c>
      <c r="Y7" s="2024">
        <f t="shared" ref="Y7:Y18" si="1">SUM(W7:X7)</f>
        <v>413</v>
      </c>
      <c r="Z7" s="2025">
        <f t="shared" ref="Z7:Z18" si="2">Y7/3</f>
        <v>137.66666666666666</v>
      </c>
      <c r="AB7" s="1998" t="s">
        <v>98</v>
      </c>
      <c r="AC7" s="1999" t="s">
        <v>566</v>
      </c>
      <c r="AD7" s="2144">
        <v>558</v>
      </c>
    </row>
    <row r="8" spans="1:31" ht="20.100000000000001" customHeight="1" outlineLevel="1" x14ac:dyDescent="0.2">
      <c r="A8" s="2001"/>
      <c r="B8" s="2297" t="s">
        <v>585</v>
      </c>
      <c r="C8" s="2003">
        <v>153</v>
      </c>
      <c r="D8" s="2298" t="s">
        <v>47</v>
      </c>
      <c r="E8" s="2003">
        <v>163</v>
      </c>
      <c r="F8" s="2298" t="s">
        <v>11</v>
      </c>
      <c r="G8" s="2003">
        <v>171</v>
      </c>
      <c r="H8" s="2298" t="s">
        <v>67</v>
      </c>
      <c r="I8" s="2003">
        <v>184</v>
      </c>
      <c r="J8" s="2298" t="s">
        <v>51</v>
      </c>
      <c r="K8" s="2003">
        <v>158</v>
      </c>
      <c r="L8" s="2298" t="s">
        <v>34</v>
      </c>
      <c r="M8" s="2005">
        <v>198</v>
      </c>
      <c r="N8" s="2299"/>
      <c r="O8" s="2260"/>
      <c r="P8" s="2017">
        <v>2</v>
      </c>
      <c r="Q8" s="2301" t="s">
        <v>585</v>
      </c>
      <c r="R8" s="2080" t="s">
        <v>75</v>
      </c>
      <c r="S8" s="2020">
        <f>C8</f>
        <v>153</v>
      </c>
      <c r="T8" s="2020">
        <f>E10</f>
        <v>146</v>
      </c>
      <c r="U8" s="2020">
        <f>G14</f>
        <v>123</v>
      </c>
      <c r="V8" s="2021">
        <v>135</v>
      </c>
      <c r="W8" s="2022">
        <f t="shared" si="0"/>
        <v>434</v>
      </c>
      <c r="X8" s="2023">
        <v>24</v>
      </c>
      <c r="Y8" s="2024">
        <f t="shared" si="1"/>
        <v>458</v>
      </c>
      <c r="Z8" s="2025">
        <f t="shared" si="2"/>
        <v>152.66666666666666</v>
      </c>
      <c r="AB8" s="1998" t="s">
        <v>99</v>
      </c>
      <c r="AC8" s="1999" t="s">
        <v>34</v>
      </c>
      <c r="AD8" s="2144">
        <v>545</v>
      </c>
    </row>
    <row r="9" spans="1:31" ht="20.100000000000001" customHeight="1" outlineLevel="1" x14ac:dyDescent="0.2">
      <c r="A9" s="1981" t="s">
        <v>139</v>
      </c>
      <c r="B9" s="1983" t="s">
        <v>121</v>
      </c>
      <c r="C9" s="1983" t="s">
        <v>82</v>
      </c>
      <c r="D9" s="1984" t="s">
        <v>122</v>
      </c>
      <c r="E9" s="1984" t="s">
        <v>82</v>
      </c>
      <c r="F9" s="1984" t="s">
        <v>123</v>
      </c>
      <c r="G9" s="1984" t="s">
        <v>82</v>
      </c>
      <c r="H9" s="1984" t="s">
        <v>124</v>
      </c>
      <c r="I9" s="1984" t="s">
        <v>82</v>
      </c>
      <c r="J9" s="1984" t="s">
        <v>515</v>
      </c>
      <c r="K9" s="1984" t="s">
        <v>82</v>
      </c>
      <c r="L9" s="1984" t="s">
        <v>516</v>
      </c>
      <c r="M9" s="1985" t="s">
        <v>82</v>
      </c>
      <c r="N9" s="2302"/>
      <c r="O9" s="2260"/>
      <c r="P9" s="2017">
        <v>3</v>
      </c>
      <c r="Q9" s="2303" t="s">
        <v>566</v>
      </c>
      <c r="R9" s="2080" t="s">
        <v>72</v>
      </c>
      <c r="S9" s="2020">
        <f>E7</f>
        <v>158</v>
      </c>
      <c r="T9" s="2020">
        <f>G11</f>
        <v>187</v>
      </c>
      <c r="U9" s="2020">
        <f>I13</f>
        <v>213</v>
      </c>
      <c r="V9" s="2021">
        <v>0</v>
      </c>
      <c r="W9" s="2022">
        <f t="shared" si="0"/>
        <v>558</v>
      </c>
      <c r="X9" s="2023"/>
      <c r="Y9" s="2024">
        <f t="shared" si="1"/>
        <v>558</v>
      </c>
      <c r="Z9" s="2025">
        <f t="shared" si="2"/>
        <v>186</v>
      </c>
      <c r="AB9" s="1998" t="s">
        <v>100</v>
      </c>
      <c r="AC9" s="1999" t="s">
        <v>12</v>
      </c>
      <c r="AD9" s="2144">
        <v>539</v>
      </c>
    </row>
    <row r="10" spans="1:31" ht="20.100000000000001" customHeight="1" outlineLevel="1" x14ac:dyDescent="0.2">
      <c r="A10" s="2001"/>
      <c r="B10" s="2298" t="s">
        <v>34</v>
      </c>
      <c r="C10" s="2003">
        <v>165</v>
      </c>
      <c r="D10" s="2297" t="s">
        <v>585</v>
      </c>
      <c r="E10" s="2003">
        <v>146</v>
      </c>
      <c r="F10" s="2298" t="s">
        <v>47</v>
      </c>
      <c r="G10" s="2003">
        <v>170</v>
      </c>
      <c r="H10" s="2298" t="s">
        <v>11</v>
      </c>
      <c r="I10" s="2003">
        <v>234</v>
      </c>
      <c r="J10" s="2298" t="s">
        <v>67</v>
      </c>
      <c r="K10" s="2003">
        <v>137</v>
      </c>
      <c r="L10" s="2298" t="s">
        <v>51</v>
      </c>
      <c r="M10" s="2005">
        <v>168</v>
      </c>
      <c r="N10" s="2302"/>
      <c r="O10" s="2260"/>
      <c r="P10" s="2017">
        <v>4</v>
      </c>
      <c r="Q10" s="2303" t="s">
        <v>47</v>
      </c>
      <c r="R10" s="2080" t="s">
        <v>76</v>
      </c>
      <c r="S10" s="2020">
        <f>E8</f>
        <v>163</v>
      </c>
      <c r="T10" s="2020">
        <f>G10</f>
        <v>170</v>
      </c>
      <c r="U10" s="2020">
        <f>I14</f>
        <v>181</v>
      </c>
      <c r="V10" s="2021">
        <v>0</v>
      </c>
      <c r="W10" s="2022">
        <f t="shared" si="0"/>
        <v>514</v>
      </c>
      <c r="X10" s="2023"/>
      <c r="Y10" s="2024">
        <f t="shared" si="1"/>
        <v>514</v>
      </c>
      <c r="Z10" s="2025">
        <f t="shared" si="2"/>
        <v>171.33333333333334</v>
      </c>
      <c r="AB10" s="1998" t="s">
        <v>101</v>
      </c>
      <c r="AC10" s="1999" t="s">
        <v>573</v>
      </c>
      <c r="AD10" s="2144">
        <v>532</v>
      </c>
    </row>
    <row r="11" spans="1:31" ht="20.100000000000001" customHeight="1" outlineLevel="1" x14ac:dyDescent="0.2">
      <c r="A11" s="2001"/>
      <c r="B11" s="2298" t="s">
        <v>39</v>
      </c>
      <c r="C11" s="2003">
        <v>213</v>
      </c>
      <c r="D11" s="2297" t="s">
        <v>589</v>
      </c>
      <c r="E11" s="2003">
        <v>137</v>
      </c>
      <c r="F11" s="2298" t="s">
        <v>566</v>
      </c>
      <c r="G11" s="2003">
        <v>187</v>
      </c>
      <c r="H11" s="2298" t="s">
        <v>12</v>
      </c>
      <c r="I11" s="2003">
        <v>139</v>
      </c>
      <c r="J11" s="2298" t="s">
        <v>575</v>
      </c>
      <c r="K11" s="2003">
        <v>160</v>
      </c>
      <c r="L11" s="2297" t="s">
        <v>14</v>
      </c>
      <c r="M11" s="2005">
        <v>154</v>
      </c>
      <c r="N11" s="2294"/>
      <c r="O11" s="2260"/>
      <c r="P11" s="2017">
        <v>5</v>
      </c>
      <c r="Q11" s="2303" t="s">
        <v>12</v>
      </c>
      <c r="R11" s="2080" t="s">
        <v>73</v>
      </c>
      <c r="S11" s="2020">
        <f>G7</f>
        <v>166</v>
      </c>
      <c r="T11" s="2020">
        <f>I11</f>
        <v>139</v>
      </c>
      <c r="U11" s="2020">
        <f>K13</f>
        <v>191</v>
      </c>
      <c r="V11" s="2021">
        <v>182</v>
      </c>
      <c r="W11" s="2022">
        <f t="shared" si="0"/>
        <v>539</v>
      </c>
      <c r="X11" s="2023"/>
      <c r="Y11" s="2024">
        <f t="shared" si="1"/>
        <v>539</v>
      </c>
      <c r="Z11" s="2025">
        <f t="shared" si="2"/>
        <v>179.66666666666666</v>
      </c>
      <c r="AA11" s="2304"/>
      <c r="AB11" s="1998" t="s">
        <v>102</v>
      </c>
      <c r="AC11" s="1999" t="s">
        <v>134</v>
      </c>
      <c r="AD11" s="2144">
        <v>529</v>
      </c>
    </row>
    <row r="12" spans="1:31" s="2304" customFormat="1" ht="20.100000000000001" customHeight="1" outlineLevel="1" x14ac:dyDescent="0.2">
      <c r="A12" s="1981" t="s">
        <v>146</v>
      </c>
      <c r="B12" s="1983" t="s">
        <v>121</v>
      </c>
      <c r="C12" s="1983" t="s">
        <v>82</v>
      </c>
      <c r="D12" s="1984" t="s">
        <v>122</v>
      </c>
      <c r="E12" s="1984" t="s">
        <v>82</v>
      </c>
      <c r="F12" s="1984" t="s">
        <v>123</v>
      </c>
      <c r="G12" s="1984" t="s">
        <v>82</v>
      </c>
      <c r="H12" s="1984" t="s">
        <v>124</v>
      </c>
      <c r="I12" s="1984" t="s">
        <v>82</v>
      </c>
      <c r="J12" s="1984" t="s">
        <v>515</v>
      </c>
      <c r="K12" s="1984" t="s">
        <v>82</v>
      </c>
      <c r="L12" s="1984" t="s">
        <v>516</v>
      </c>
      <c r="M12" s="1985" t="s">
        <v>82</v>
      </c>
      <c r="N12" s="2299"/>
      <c r="O12" s="2305"/>
      <c r="P12" s="2017">
        <v>6</v>
      </c>
      <c r="Q12" s="2303" t="s">
        <v>11</v>
      </c>
      <c r="R12" s="2080" t="s">
        <v>77</v>
      </c>
      <c r="S12" s="2020">
        <f>G8</f>
        <v>171</v>
      </c>
      <c r="T12" s="2020">
        <f>I10</f>
        <v>234</v>
      </c>
      <c r="U12" s="2020">
        <f>K14</f>
        <v>160</v>
      </c>
      <c r="V12" s="2021">
        <v>129</v>
      </c>
      <c r="W12" s="2022">
        <f t="shared" si="0"/>
        <v>565</v>
      </c>
      <c r="X12" s="2023"/>
      <c r="Y12" s="2024">
        <f t="shared" si="1"/>
        <v>565</v>
      </c>
      <c r="Z12" s="2025">
        <f t="shared" si="2"/>
        <v>188.33333333333334</v>
      </c>
      <c r="AB12" s="1998" t="s">
        <v>103</v>
      </c>
      <c r="AC12" s="1999" t="s">
        <v>47</v>
      </c>
      <c r="AD12" s="2144">
        <v>514</v>
      </c>
    </row>
    <row r="13" spans="1:31" s="2304" customFormat="1" ht="20.100000000000001" customHeight="1" outlineLevel="1" x14ac:dyDescent="0.2">
      <c r="A13" s="2001"/>
      <c r="B13" s="2297" t="s">
        <v>14</v>
      </c>
      <c r="C13" s="2003">
        <v>161</v>
      </c>
      <c r="D13" s="2298" t="s">
        <v>39</v>
      </c>
      <c r="E13" s="2003">
        <v>193</v>
      </c>
      <c r="F13" s="2297" t="s">
        <v>589</v>
      </c>
      <c r="G13" s="2003">
        <v>117</v>
      </c>
      <c r="H13" s="2298" t="s">
        <v>566</v>
      </c>
      <c r="I13" s="2003">
        <v>213</v>
      </c>
      <c r="J13" s="2298" t="s">
        <v>12</v>
      </c>
      <c r="K13" s="2003">
        <v>191</v>
      </c>
      <c r="L13" s="2298" t="s">
        <v>575</v>
      </c>
      <c r="M13" s="2005">
        <v>150</v>
      </c>
      <c r="N13" s="2299"/>
      <c r="O13" s="2305"/>
      <c r="P13" s="2017">
        <v>7</v>
      </c>
      <c r="Q13" s="2306" t="s">
        <v>575</v>
      </c>
      <c r="R13" s="2080" t="s">
        <v>74</v>
      </c>
      <c r="S13" s="2020">
        <f>I7</f>
        <v>154</v>
      </c>
      <c r="T13" s="2020">
        <f>K11</f>
        <v>160</v>
      </c>
      <c r="U13" s="2020">
        <f>M13</f>
        <v>150</v>
      </c>
      <c r="V13" s="2021">
        <v>138</v>
      </c>
      <c r="W13" s="2022">
        <f t="shared" si="0"/>
        <v>464</v>
      </c>
      <c r="X13" s="2023"/>
      <c r="Y13" s="2024">
        <f t="shared" si="1"/>
        <v>464</v>
      </c>
      <c r="Z13" s="2025">
        <f t="shared" si="2"/>
        <v>154.66666666666666</v>
      </c>
      <c r="AB13" s="1998" t="s">
        <v>104</v>
      </c>
      <c r="AC13" s="1999" t="s">
        <v>569</v>
      </c>
      <c r="AD13" s="2144">
        <v>511</v>
      </c>
    </row>
    <row r="14" spans="1:31" s="2304" customFormat="1" ht="20.100000000000001" customHeight="1" outlineLevel="1" thickBot="1" x14ac:dyDescent="0.25">
      <c r="A14" s="2034"/>
      <c r="B14" s="2307" t="s">
        <v>51</v>
      </c>
      <c r="C14" s="2036">
        <v>143</v>
      </c>
      <c r="D14" s="2307" t="s">
        <v>34</v>
      </c>
      <c r="E14" s="2036">
        <v>182</v>
      </c>
      <c r="F14" s="2308" t="s">
        <v>585</v>
      </c>
      <c r="G14" s="2036">
        <v>123</v>
      </c>
      <c r="H14" s="2307" t="s">
        <v>47</v>
      </c>
      <c r="I14" s="2036">
        <v>181</v>
      </c>
      <c r="J14" s="2307" t="s">
        <v>11</v>
      </c>
      <c r="K14" s="2036">
        <v>160</v>
      </c>
      <c r="L14" s="2307" t="s">
        <v>67</v>
      </c>
      <c r="M14" s="2038">
        <v>119</v>
      </c>
      <c r="N14" s="2299"/>
      <c r="O14" s="2305"/>
      <c r="P14" s="2017">
        <v>8</v>
      </c>
      <c r="Q14" s="2303" t="s">
        <v>67</v>
      </c>
      <c r="R14" s="2080" t="s">
        <v>78</v>
      </c>
      <c r="S14" s="2020">
        <f>I8</f>
        <v>184</v>
      </c>
      <c r="T14" s="2020">
        <f>K10</f>
        <v>137</v>
      </c>
      <c r="U14" s="2020">
        <f>M14</f>
        <v>119</v>
      </c>
      <c r="V14" s="2021">
        <v>159</v>
      </c>
      <c r="W14" s="2022">
        <f t="shared" si="0"/>
        <v>480</v>
      </c>
      <c r="X14" s="2023"/>
      <c r="Y14" s="2024">
        <f t="shared" si="1"/>
        <v>480</v>
      </c>
      <c r="Z14" s="2025">
        <f t="shared" si="2"/>
        <v>160</v>
      </c>
      <c r="AA14" s="2273"/>
      <c r="AB14" s="1998" t="s">
        <v>105</v>
      </c>
      <c r="AC14" s="2016" t="s">
        <v>14</v>
      </c>
      <c r="AD14" s="2144">
        <v>504</v>
      </c>
    </row>
    <row r="15" spans="1:31" ht="20.100000000000001" customHeight="1" outlineLevel="1" x14ac:dyDescent="0.2">
      <c r="A15" s="2309"/>
      <c r="B15" s="2041"/>
      <c r="C15" s="2310"/>
      <c r="D15" s="2041"/>
      <c r="E15" s="2310"/>
      <c r="F15" s="2041"/>
      <c r="G15" s="2310"/>
      <c r="H15" s="2041"/>
      <c r="I15" s="2310"/>
      <c r="J15" s="2041"/>
      <c r="K15" s="2310"/>
      <c r="L15" s="2041"/>
      <c r="M15" s="2310"/>
      <c r="N15" s="2302"/>
      <c r="O15" s="2260"/>
      <c r="P15" s="2017">
        <v>9</v>
      </c>
      <c r="Q15" s="2301" t="s">
        <v>14</v>
      </c>
      <c r="R15" s="2080" t="s">
        <v>520</v>
      </c>
      <c r="S15" s="2020">
        <f>K7</f>
        <v>165</v>
      </c>
      <c r="T15" s="2020">
        <f>M11</f>
        <v>154</v>
      </c>
      <c r="U15" s="2020">
        <f>C13</f>
        <v>161</v>
      </c>
      <c r="V15" s="2021">
        <v>0</v>
      </c>
      <c r="W15" s="2022">
        <f t="shared" si="0"/>
        <v>480</v>
      </c>
      <c r="X15" s="2044">
        <v>24</v>
      </c>
      <c r="Y15" s="2024">
        <f t="shared" si="1"/>
        <v>504</v>
      </c>
      <c r="Z15" s="2025">
        <f t="shared" si="2"/>
        <v>168</v>
      </c>
      <c r="AA15" s="2304"/>
      <c r="AB15" s="1998" t="s">
        <v>106</v>
      </c>
      <c r="AC15" s="1999" t="s">
        <v>51</v>
      </c>
      <c r="AD15" s="2144">
        <v>504</v>
      </c>
    </row>
    <row r="16" spans="1:31" s="2304" customFormat="1" ht="20.100000000000001" customHeight="1" outlineLevel="1" thickBot="1" x14ac:dyDescent="0.25">
      <c r="A16" s="2309"/>
      <c r="B16" s="2041"/>
      <c r="C16" s="2310"/>
      <c r="D16" s="2041"/>
      <c r="E16" s="2310"/>
      <c r="F16" s="2041"/>
      <c r="G16" s="2310"/>
      <c r="H16" s="2041"/>
      <c r="I16" s="2310"/>
      <c r="J16" s="2041"/>
      <c r="K16" s="2310"/>
      <c r="L16" s="2041"/>
      <c r="M16" s="2310"/>
      <c r="N16" s="2311"/>
      <c r="O16" s="2305"/>
      <c r="P16" s="2017">
        <v>10</v>
      </c>
      <c r="Q16" s="2303" t="s">
        <v>51</v>
      </c>
      <c r="R16" s="2080" t="s">
        <v>521</v>
      </c>
      <c r="S16" s="2020">
        <f>K8</f>
        <v>158</v>
      </c>
      <c r="T16" s="2020">
        <f>M10</f>
        <v>168</v>
      </c>
      <c r="U16" s="2020">
        <f>C14</f>
        <v>143</v>
      </c>
      <c r="V16" s="2021">
        <v>178</v>
      </c>
      <c r="W16" s="2022">
        <f t="shared" si="0"/>
        <v>504</v>
      </c>
      <c r="X16" s="2044"/>
      <c r="Y16" s="2024">
        <f t="shared" si="1"/>
        <v>504</v>
      </c>
      <c r="Z16" s="2025">
        <f t="shared" si="2"/>
        <v>168</v>
      </c>
      <c r="AA16" s="2273"/>
      <c r="AB16" s="1998" t="s">
        <v>107</v>
      </c>
      <c r="AC16" s="2016" t="s">
        <v>136</v>
      </c>
      <c r="AD16" s="2144">
        <v>480</v>
      </c>
    </row>
    <row r="17" spans="1:31" s="2304" customFormat="1" ht="20.100000000000001" customHeight="1" outlineLevel="1" x14ac:dyDescent="0.2">
      <c r="A17" s="2312" t="s">
        <v>526</v>
      </c>
      <c r="B17" s="2313"/>
      <c r="C17" s="2313"/>
      <c r="D17" s="2313"/>
      <c r="E17" s="2313"/>
      <c r="F17" s="2313"/>
      <c r="G17" s="2313"/>
      <c r="H17" s="2313"/>
      <c r="I17" s="2313"/>
      <c r="J17" s="2313"/>
      <c r="K17" s="2313"/>
      <c r="L17" s="2313"/>
      <c r="M17" s="2314"/>
      <c r="N17" s="2311"/>
      <c r="O17" s="2305"/>
      <c r="P17" s="2017">
        <v>11</v>
      </c>
      <c r="Q17" s="2306" t="s">
        <v>39</v>
      </c>
      <c r="R17" s="2043" t="s">
        <v>523</v>
      </c>
      <c r="S17" s="2020">
        <f>M7</f>
        <v>179</v>
      </c>
      <c r="T17" s="2020">
        <f>C11</f>
        <v>213</v>
      </c>
      <c r="U17" s="2020">
        <f>E13</f>
        <v>193</v>
      </c>
      <c r="V17" s="2021">
        <v>0</v>
      </c>
      <c r="W17" s="2022">
        <f t="shared" si="0"/>
        <v>585</v>
      </c>
      <c r="X17" s="2044"/>
      <c r="Y17" s="2024">
        <f t="shared" si="1"/>
        <v>585</v>
      </c>
      <c r="Z17" s="2025">
        <f t="shared" si="2"/>
        <v>195</v>
      </c>
      <c r="AA17" s="2273"/>
      <c r="AB17" s="1998" t="s">
        <v>108</v>
      </c>
      <c r="AC17" s="1999" t="s">
        <v>67</v>
      </c>
      <c r="AD17" s="2144">
        <v>480</v>
      </c>
    </row>
    <row r="18" spans="1:31" s="2304" customFormat="1" ht="20.100000000000001" customHeight="1" outlineLevel="1" thickBot="1" x14ac:dyDescent="0.25">
      <c r="A18" s="1981" t="s">
        <v>138</v>
      </c>
      <c r="B18" s="1983" t="s">
        <v>121</v>
      </c>
      <c r="C18" s="1983" t="s">
        <v>82</v>
      </c>
      <c r="D18" s="1983" t="s">
        <v>122</v>
      </c>
      <c r="E18" s="1983" t="s">
        <v>82</v>
      </c>
      <c r="F18" s="1983" t="s">
        <v>123</v>
      </c>
      <c r="G18" s="1983" t="s">
        <v>82</v>
      </c>
      <c r="H18" s="1983" t="s">
        <v>124</v>
      </c>
      <c r="I18" s="1983" t="s">
        <v>82</v>
      </c>
      <c r="J18" s="1983" t="s">
        <v>515</v>
      </c>
      <c r="K18" s="1983" t="s">
        <v>82</v>
      </c>
      <c r="L18" s="1983" t="s">
        <v>516</v>
      </c>
      <c r="M18" s="2071" t="s">
        <v>82</v>
      </c>
      <c r="N18" s="2311"/>
      <c r="O18" s="2305"/>
      <c r="P18" s="2051">
        <v>12</v>
      </c>
      <c r="Q18" s="2315" t="s">
        <v>34</v>
      </c>
      <c r="R18" s="2053" t="s">
        <v>524</v>
      </c>
      <c r="S18" s="2054">
        <f>M8</f>
        <v>198</v>
      </c>
      <c r="T18" s="2054">
        <f>C10</f>
        <v>165</v>
      </c>
      <c r="U18" s="2054">
        <f>E14</f>
        <v>182</v>
      </c>
      <c r="V18" s="2055">
        <v>0</v>
      </c>
      <c r="W18" s="2056">
        <f t="shared" si="0"/>
        <v>545</v>
      </c>
      <c r="X18" s="2057"/>
      <c r="Y18" s="2058">
        <f t="shared" si="1"/>
        <v>545</v>
      </c>
      <c r="Z18" s="2102">
        <f t="shared" si="2"/>
        <v>181.66666666666666</v>
      </c>
      <c r="AA18" s="2273"/>
      <c r="AB18" s="1998" t="s">
        <v>109</v>
      </c>
      <c r="AC18" s="2016" t="s">
        <v>10</v>
      </c>
      <c r="AD18" s="2144">
        <v>478</v>
      </c>
    </row>
    <row r="19" spans="1:31" s="2304" customFormat="1" ht="20.100000000000001" customHeight="1" outlineLevel="1" x14ac:dyDescent="0.2">
      <c r="A19" s="2001"/>
      <c r="B19" s="2298" t="s">
        <v>134</v>
      </c>
      <c r="C19" s="2003">
        <v>173</v>
      </c>
      <c r="D19" s="2298" t="s">
        <v>573</v>
      </c>
      <c r="E19" s="2003">
        <v>184</v>
      </c>
      <c r="F19" s="2298" t="s">
        <v>691</v>
      </c>
      <c r="G19" s="2003">
        <v>130</v>
      </c>
      <c r="H19" s="2297" t="s">
        <v>36</v>
      </c>
      <c r="I19" s="2003">
        <v>139</v>
      </c>
      <c r="J19" s="2298" t="s">
        <v>567</v>
      </c>
      <c r="K19" s="2003">
        <v>134</v>
      </c>
      <c r="L19" s="2298" t="s">
        <v>577</v>
      </c>
      <c r="M19" s="2005">
        <v>126</v>
      </c>
      <c r="N19" s="2311"/>
      <c r="O19" s="2305"/>
      <c r="P19" s="2316"/>
      <c r="Q19" s="2317"/>
      <c r="R19" s="2318"/>
      <c r="S19" s="2319"/>
      <c r="T19" s="2319"/>
      <c r="U19" s="2319"/>
      <c r="V19" s="2320"/>
      <c r="W19" s="2321"/>
      <c r="X19" s="2322"/>
      <c r="Y19" s="2323"/>
      <c r="Z19" s="2323"/>
      <c r="AA19" s="2273"/>
      <c r="AB19" s="1998" t="s">
        <v>110</v>
      </c>
      <c r="AC19" s="1999" t="s">
        <v>568</v>
      </c>
      <c r="AD19" s="2144">
        <v>474</v>
      </c>
    </row>
    <row r="20" spans="1:31" s="2304" customFormat="1" ht="20.100000000000001" customHeight="1" outlineLevel="1" thickBot="1" x14ac:dyDescent="0.25">
      <c r="A20" s="2026"/>
      <c r="B20" s="2297" t="s">
        <v>136</v>
      </c>
      <c r="C20" s="2003">
        <v>136</v>
      </c>
      <c r="D20" s="2297" t="s">
        <v>10</v>
      </c>
      <c r="E20" s="2003">
        <v>167</v>
      </c>
      <c r="F20" s="2298" t="s">
        <v>569</v>
      </c>
      <c r="G20" s="2003">
        <v>200</v>
      </c>
      <c r="H20" s="2298" t="s">
        <v>607</v>
      </c>
      <c r="I20" s="2003">
        <v>109</v>
      </c>
      <c r="J20" s="2298" t="s">
        <v>568</v>
      </c>
      <c r="K20" s="2003">
        <v>171</v>
      </c>
      <c r="L20" s="2298" t="s">
        <v>652</v>
      </c>
      <c r="M20" s="2005">
        <v>151</v>
      </c>
      <c r="N20" s="2311"/>
      <c r="O20" s="2305"/>
      <c r="P20" s="2324"/>
      <c r="Q20" s="2325"/>
      <c r="R20" s="2260"/>
      <c r="S20" s="2260"/>
      <c r="T20" s="2260"/>
      <c r="U20" s="2260"/>
      <c r="V20" s="2260"/>
      <c r="W20" s="2260"/>
      <c r="X20" s="2260"/>
      <c r="Y20" s="2260"/>
      <c r="Z20" s="2260"/>
      <c r="AA20" s="2273"/>
      <c r="AB20" s="1998" t="s">
        <v>111</v>
      </c>
      <c r="AC20" s="2016" t="s">
        <v>36</v>
      </c>
      <c r="AD20" s="2144">
        <v>474</v>
      </c>
    </row>
    <row r="21" spans="1:31" s="2304" customFormat="1" ht="20.100000000000001" customHeight="1" outlineLevel="1" x14ac:dyDescent="0.2">
      <c r="A21" s="1981" t="s">
        <v>139</v>
      </c>
      <c r="B21" s="1983" t="s">
        <v>121</v>
      </c>
      <c r="C21" s="1983" t="s">
        <v>82</v>
      </c>
      <c r="D21" s="1983" t="s">
        <v>122</v>
      </c>
      <c r="E21" s="1983" t="s">
        <v>82</v>
      </c>
      <c r="F21" s="1983" t="s">
        <v>123</v>
      </c>
      <c r="G21" s="1983" t="s">
        <v>82</v>
      </c>
      <c r="H21" s="1983" t="s">
        <v>124</v>
      </c>
      <c r="I21" s="1983" t="s">
        <v>82</v>
      </c>
      <c r="J21" s="1983" t="s">
        <v>515</v>
      </c>
      <c r="K21" s="1983" t="s">
        <v>82</v>
      </c>
      <c r="L21" s="1983" t="s">
        <v>516</v>
      </c>
      <c r="M21" s="2071" t="s">
        <v>82</v>
      </c>
      <c r="N21" s="2311"/>
      <c r="O21" s="2305"/>
      <c r="P21" s="2289" t="s">
        <v>511</v>
      </c>
      <c r="Q21" s="2290" t="s">
        <v>692</v>
      </c>
      <c r="R21" s="2291"/>
      <c r="S21" s="2291"/>
      <c r="T21" s="2291"/>
      <c r="U21" s="2291"/>
      <c r="V21" s="2291"/>
      <c r="W21" s="2291"/>
      <c r="X21" s="2292"/>
      <c r="Y21" s="2293" t="s">
        <v>513</v>
      </c>
      <c r="Z21" s="1976" t="s">
        <v>0</v>
      </c>
      <c r="AA21" s="2273"/>
      <c r="AB21" s="1998" t="s">
        <v>112</v>
      </c>
      <c r="AC21" s="1999" t="s">
        <v>567</v>
      </c>
      <c r="AD21" s="2144">
        <v>466</v>
      </c>
    </row>
    <row r="22" spans="1:31" s="2304" customFormat="1" ht="20.100000000000001" customHeight="1" outlineLevel="1" thickBot="1" x14ac:dyDescent="0.25">
      <c r="A22" s="2001"/>
      <c r="B22" s="2298" t="s">
        <v>652</v>
      </c>
      <c r="C22" s="2003">
        <v>182</v>
      </c>
      <c r="D22" s="2297" t="s">
        <v>136</v>
      </c>
      <c r="E22" s="2003">
        <v>164</v>
      </c>
      <c r="F22" s="2297" t="s">
        <v>10</v>
      </c>
      <c r="G22" s="2003">
        <v>127</v>
      </c>
      <c r="H22" s="2298" t="s">
        <v>569</v>
      </c>
      <c r="I22" s="2003">
        <v>136</v>
      </c>
      <c r="J22" s="2298" t="s">
        <v>607</v>
      </c>
      <c r="K22" s="2003">
        <v>96</v>
      </c>
      <c r="L22" s="2298" t="s">
        <v>568</v>
      </c>
      <c r="M22" s="2005">
        <v>157</v>
      </c>
      <c r="N22" s="2311"/>
      <c r="O22" s="2305"/>
      <c r="P22" s="2295"/>
      <c r="Q22" s="1989" t="s">
        <v>472</v>
      </c>
      <c r="R22" s="1990" t="s">
        <v>132</v>
      </c>
      <c r="S22" s="1991" t="s">
        <v>1</v>
      </c>
      <c r="T22" s="1991" t="s">
        <v>2</v>
      </c>
      <c r="U22" s="1991" t="s">
        <v>3</v>
      </c>
      <c r="V22" s="1992" t="s">
        <v>94</v>
      </c>
      <c r="W22" s="1993" t="s">
        <v>517</v>
      </c>
      <c r="X22" s="1994" t="s">
        <v>87</v>
      </c>
      <c r="Y22" s="2296"/>
      <c r="Z22" s="1996"/>
      <c r="AA22" s="2273"/>
      <c r="AB22" s="1998" t="s">
        <v>113</v>
      </c>
      <c r="AC22" s="1999" t="s">
        <v>575</v>
      </c>
      <c r="AD22" s="2144">
        <v>464</v>
      </c>
    </row>
    <row r="23" spans="1:31" s="2304" customFormat="1" ht="20.100000000000001" customHeight="1" outlineLevel="1" x14ac:dyDescent="0.2">
      <c r="A23" s="2026"/>
      <c r="B23" s="2298" t="s">
        <v>577</v>
      </c>
      <c r="C23" s="2003">
        <v>116</v>
      </c>
      <c r="D23" s="2298" t="s">
        <v>134</v>
      </c>
      <c r="E23" s="2003">
        <v>207</v>
      </c>
      <c r="F23" s="2298" t="s">
        <v>573</v>
      </c>
      <c r="G23" s="2003">
        <v>200</v>
      </c>
      <c r="H23" s="2298" t="s">
        <v>691</v>
      </c>
      <c r="I23" s="2003">
        <v>131</v>
      </c>
      <c r="J23" s="2297" t="s">
        <v>36</v>
      </c>
      <c r="K23" s="2003">
        <v>165</v>
      </c>
      <c r="L23" s="2298" t="s">
        <v>567</v>
      </c>
      <c r="M23" s="2005">
        <v>161</v>
      </c>
      <c r="N23" s="2311"/>
      <c r="O23" s="2305"/>
      <c r="P23" s="2017">
        <v>1</v>
      </c>
      <c r="Q23" s="2326" t="s">
        <v>134</v>
      </c>
      <c r="R23" s="2077" t="s">
        <v>70</v>
      </c>
      <c r="S23" s="2020">
        <f>C19</f>
        <v>173</v>
      </c>
      <c r="T23" s="2020">
        <f>E23</f>
        <v>207</v>
      </c>
      <c r="U23" s="2020">
        <f>G25</f>
        <v>149</v>
      </c>
      <c r="V23" s="2021">
        <v>0</v>
      </c>
      <c r="W23" s="2022">
        <f t="shared" ref="W23:W34" si="3">SUM(S23:V23)-MIN(S23:V23)</f>
        <v>529</v>
      </c>
      <c r="X23" s="2023"/>
      <c r="Y23" s="2024">
        <f t="shared" ref="Y23:Y34" si="4">SUM(W23:X23)</f>
        <v>529</v>
      </c>
      <c r="Z23" s="2025">
        <f t="shared" ref="Z23:Z34" si="5">Y23/3</f>
        <v>176.33333333333334</v>
      </c>
      <c r="AA23" s="2273"/>
      <c r="AB23" s="2327" t="s">
        <v>114</v>
      </c>
      <c r="AC23" s="2176" t="s">
        <v>585</v>
      </c>
      <c r="AD23" s="2328">
        <v>458</v>
      </c>
    </row>
    <row r="24" spans="1:31" ht="20.100000000000001" customHeight="1" outlineLevel="1" x14ac:dyDescent="0.2">
      <c r="A24" s="1981" t="s">
        <v>146</v>
      </c>
      <c r="B24" s="1983" t="s">
        <v>121</v>
      </c>
      <c r="C24" s="1983" t="s">
        <v>82</v>
      </c>
      <c r="D24" s="1983" t="s">
        <v>122</v>
      </c>
      <c r="E24" s="1983" t="s">
        <v>82</v>
      </c>
      <c r="F24" s="1983" t="s">
        <v>123</v>
      </c>
      <c r="G24" s="1983" t="s">
        <v>82</v>
      </c>
      <c r="H24" s="1983" t="s">
        <v>124</v>
      </c>
      <c r="I24" s="1983" t="s">
        <v>82</v>
      </c>
      <c r="J24" s="1983" t="s">
        <v>515</v>
      </c>
      <c r="K24" s="1983" t="s">
        <v>82</v>
      </c>
      <c r="L24" s="1983" t="s">
        <v>516</v>
      </c>
      <c r="M24" s="2071" t="s">
        <v>82</v>
      </c>
      <c r="N24" s="2288"/>
      <c r="O24" s="2260"/>
      <c r="P24" s="2017">
        <v>2</v>
      </c>
      <c r="Q24" s="2301" t="s">
        <v>136</v>
      </c>
      <c r="R24" s="2080" t="s">
        <v>75</v>
      </c>
      <c r="S24" s="2020">
        <f>C20</f>
        <v>136</v>
      </c>
      <c r="T24" s="2020">
        <f>E22</f>
        <v>164</v>
      </c>
      <c r="U24" s="2020">
        <f>G26</f>
        <v>135</v>
      </c>
      <c r="V24" s="2021">
        <v>156</v>
      </c>
      <c r="W24" s="2022">
        <f t="shared" si="3"/>
        <v>456</v>
      </c>
      <c r="X24" s="2023">
        <v>24</v>
      </c>
      <c r="Y24" s="2024">
        <f t="shared" si="4"/>
        <v>480</v>
      </c>
      <c r="Z24" s="2025">
        <f t="shared" si="5"/>
        <v>160</v>
      </c>
      <c r="AA24" s="2304"/>
      <c r="AB24" s="2327" t="s">
        <v>115</v>
      </c>
      <c r="AC24" s="2176" t="s">
        <v>589</v>
      </c>
      <c r="AD24" s="2328">
        <v>413</v>
      </c>
    </row>
    <row r="25" spans="1:31" s="2304" customFormat="1" ht="20.100000000000001" customHeight="1" outlineLevel="1" x14ac:dyDescent="0.2">
      <c r="A25" s="2001"/>
      <c r="B25" s="2298" t="s">
        <v>567</v>
      </c>
      <c r="C25" s="2003">
        <v>158</v>
      </c>
      <c r="D25" s="2298" t="s">
        <v>577</v>
      </c>
      <c r="E25" s="2003">
        <v>109</v>
      </c>
      <c r="F25" s="2298" t="s">
        <v>134</v>
      </c>
      <c r="G25" s="2003">
        <v>149</v>
      </c>
      <c r="H25" s="2298" t="s">
        <v>573</v>
      </c>
      <c r="I25" s="2003">
        <v>148</v>
      </c>
      <c r="J25" s="2298" t="s">
        <v>691</v>
      </c>
      <c r="K25" s="2003">
        <v>146</v>
      </c>
      <c r="L25" s="2297" t="s">
        <v>36</v>
      </c>
      <c r="M25" s="2005">
        <v>132</v>
      </c>
      <c r="N25" s="2294"/>
      <c r="O25" s="2305"/>
      <c r="P25" s="2017">
        <v>3</v>
      </c>
      <c r="Q25" s="2303" t="s">
        <v>573</v>
      </c>
      <c r="R25" s="2080" t="s">
        <v>72</v>
      </c>
      <c r="S25" s="2020">
        <f>E19</f>
        <v>184</v>
      </c>
      <c r="T25" s="2020">
        <f>G23</f>
        <v>200</v>
      </c>
      <c r="U25" s="2020">
        <f>I25</f>
        <v>148</v>
      </c>
      <c r="V25" s="2021">
        <v>0</v>
      </c>
      <c r="W25" s="2022">
        <f t="shared" si="3"/>
        <v>532</v>
      </c>
      <c r="X25" s="2023"/>
      <c r="Y25" s="2024">
        <f t="shared" si="4"/>
        <v>532</v>
      </c>
      <c r="Z25" s="2025">
        <f t="shared" si="5"/>
        <v>177.33333333333334</v>
      </c>
      <c r="AA25" s="2260"/>
      <c r="AB25" s="2327" t="s">
        <v>147</v>
      </c>
      <c r="AC25" s="2252" t="s">
        <v>691</v>
      </c>
      <c r="AD25" s="2328">
        <v>407</v>
      </c>
    </row>
    <row r="26" spans="1:31" ht="20.100000000000001" customHeight="1" outlineLevel="1" thickBot="1" x14ac:dyDescent="0.25">
      <c r="A26" s="2034"/>
      <c r="B26" s="2307" t="s">
        <v>568</v>
      </c>
      <c r="C26" s="2036">
        <v>146</v>
      </c>
      <c r="D26" s="2307" t="s">
        <v>652</v>
      </c>
      <c r="E26" s="2036">
        <v>135</v>
      </c>
      <c r="F26" s="2308" t="s">
        <v>136</v>
      </c>
      <c r="G26" s="2036">
        <v>135</v>
      </c>
      <c r="H26" s="2308" t="s">
        <v>10</v>
      </c>
      <c r="I26" s="2036">
        <v>158</v>
      </c>
      <c r="J26" s="2307" t="s">
        <v>569</v>
      </c>
      <c r="K26" s="2036">
        <v>156</v>
      </c>
      <c r="L26" s="2307" t="s">
        <v>607</v>
      </c>
      <c r="M26" s="2038">
        <v>124</v>
      </c>
      <c r="N26" s="2299"/>
      <c r="O26" s="2260"/>
      <c r="P26" s="2017">
        <v>4</v>
      </c>
      <c r="Q26" s="2329" t="s">
        <v>10</v>
      </c>
      <c r="R26" s="2080" t="s">
        <v>76</v>
      </c>
      <c r="S26" s="2020">
        <f>E20</f>
        <v>167</v>
      </c>
      <c r="T26" s="2020">
        <f>G22</f>
        <v>127</v>
      </c>
      <c r="U26" s="2020">
        <f>I26</f>
        <v>158</v>
      </c>
      <c r="V26" s="2021">
        <v>129</v>
      </c>
      <c r="W26" s="2022">
        <f t="shared" si="3"/>
        <v>454</v>
      </c>
      <c r="X26" s="2023">
        <v>24</v>
      </c>
      <c r="Y26" s="2024">
        <f t="shared" si="4"/>
        <v>478</v>
      </c>
      <c r="Z26" s="2025">
        <f t="shared" si="5"/>
        <v>159.33333333333334</v>
      </c>
      <c r="AA26" s="2260"/>
      <c r="AB26" s="2327" t="s">
        <v>148</v>
      </c>
      <c r="AC26" s="2252" t="s">
        <v>577</v>
      </c>
      <c r="AD26" s="2328">
        <v>351</v>
      </c>
    </row>
    <row r="27" spans="1:31" ht="20.100000000000001" customHeight="1" outlineLevel="1" thickBot="1" x14ac:dyDescent="0.25">
      <c r="A27" s="2273"/>
      <c r="N27" s="2299"/>
      <c r="O27" s="2260"/>
      <c r="P27" s="2017">
        <v>5</v>
      </c>
      <c r="Q27" s="2330" t="s">
        <v>691</v>
      </c>
      <c r="R27" s="2080" t="s">
        <v>73</v>
      </c>
      <c r="S27" s="2020">
        <f>G19</f>
        <v>130</v>
      </c>
      <c r="T27" s="2020">
        <f>I23</f>
        <v>131</v>
      </c>
      <c r="U27" s="2020">
        <f>K25</f>
        <v>146</v>
      </c>
      <c r="V27" s="2021">
        <v>0</v>
      </c>
      <c r="W27" s="2022">
        <f t="shared" si="3"/>
        <v>407</v>
      </c>
      <c r="X27" s="2023"/>
      <c r="Y27" s="2024">
        <f t="shared" si="4"/>
        <v>407</v>
      </c>
      <c r="Z27" s="2025">
        <f t="shared" si="5"/>
        <v>135.66666666666666</v>
      </c>
      <c r="AB27" s="2331" t="s">
        <v>149</v>
      </c>
      <c r="AC27" s="2262" t="s">
        <v>607</v>
      </c>
      <c r="AD27" s="2332">
        <v>329</v>
      </c>
    </row>
    <row r="28" spans="1:31" ht="20.100000000000001" customHeight="1" outlineLevel="1" thickBot="1" x14ac:dyDescent="0.25">
      <c r="A28" s="2333"/>
      <c r="B28" s="2041"/>
      <c r="C28" s="2310"/>
      <c r="D28" s="2041"/>
      <c r="E28" s="2310"/>
      <c r="F28" s="2041"/>
      <c r="G28" s="2310"/>
      <c r="H28" s="2041"/>
      <c r="I28" s="2310"/>
      <c r="J28" s="2041"/>
      <c r="K28" s="2310"/>
      <c r="L28" s="2041"/>
      <c r="M28" s="2310"/>
      <c r="N28" s="2302"/>
      <c r="O28" s="2260"/>
      <c r="P28" s="2017">
        <v>6</v>
      </c>
      <c r="Q28" s="2303" t="s">
        <v>569</v>
      </c>
      <c r="R28" s="2080" t="s">
        <v>77</v>
      </c>
      <c r="S28" s="2020">
        <f>G20</f>
        <v>200</v>
      </c>
      <c r="T28" s="2020">
        <f>I22</f>
        <v>136</v>
      </c>
      <c r="U28" s="2020">
        <f>K26</f>
        <v>156</v>
      </c>
      <c r="V28" s="2021">
        <v>155</v>
      </c>
      <c r="W28" s="2022">
        <f t="shared" si="3"/>
        <v>511</v>
      </c>
      <c r="X28" s="2023"/>
      <c r="Y28" s="2024">
        <f t="shared" si="4"/>
        <v>511</v>
      </c>
      <c r="Z28" s="2025">
        <f t="shared" si="5"/>
        <v>170.33333333333334</v>
      </c>
      <c r="AB28" s="2319"/>
      <c r="AD28" s="2273"/>
    </row>
    <row r="29" spans="1:31" ht="20.100000000000001" customHeight="1" outlineLevel="1" x14ac:dyDescent="0.2">
      <c r="A29" s="2334" t="s">
        <v>693</v>
      </c>
      <c r="B29" s="2335"/>
      <c r="C29" s="2335"/>
      <c r="D29" s="2335"/>
      <c r="E29" s="2335"/>
      <c r="F29" s="2335"/>
      <c r="G29" s="2335"/>
      <c r="H29" s="2335"/>
      <c r="I29" s="2335"/>
      <c r="J29" s="2335"/>
      <c r="K29" s="2335"/>
      <c r="L29" s="2335"/>
      <c r="M29" s="2336"/>
      <c r="N29" s="2294"/>
      <c r="O29" s="2260"/>
      <c r="P29" s="2017">
        <v>7</v>
      </c>
      <c r="Q29" s="2329" t="s">
        <v>36</v>
      </c>
      <c r="R29" s="2080" t="s">
        <v>74</v>
      </c>
      <c r="S29" s="2020">
        <f>I19</f>
        <v>139</v>
      </c>
      <c r="T29" s="2020">
        <f>K23</f>
        <v>165</v>
      </c>
      <c r="U29" s="2020">
        <f>M25</f>
        <v>132</v>
      </c>
      <c r="V29" s="2021">
        <v>146</v>
      </c>
      <c r="W29" s="2022">
        <f t="shared" si="3"/>
        <v>450</v>
      </c>
      <c r="X29" s="2023">
        <v>24</v>
      </c>
      <c r="Y29" s="2024">
        <f t="shared" si="4"/>
        <v>474</v>
      </c>
      <c r="Z29" s="2025">
        <f t="shared" si="5"/>
        <v>158</v>
      </c>
      <c r="AB29" s="2319"/>
      <c r="AD29" s="2273"/>
    </row>
    <row r="30" spans="1:31" ht="20.100000000000001" customHeight="1" outlineLevel="1" x14ac:dyDescent="0.2">
      <c r="A30" s="1981" t="s">
        <v>527</v>
      </c>
      <c r="B30" s="1983" t="s">
        <v>121</v>
      </c>
      <c r="C30" s="1984" t="s">
        <v>82</v>
      </c>
      <c r="D30" s="1983" t="s">
        <v>122</v>
      </c>
      <c r="E30" s="1984" t="s">
        <v>82</v>
      </c>
      <c r="F30" s="1983" t="s">
        <v>123</v>
      </c>
      <c r="G30" s="1984" t="s">
        <v>82</v>
      </c>
      <c r="H30" s="1983" t="s">
        <v>124</v>
      </c>
      <c r="I30" s="1984" t="s">
        <v>82</v>
      </c>
      <c r="J30" s="1983" t="s">
        <v>515</v>
      </c>
      <c r="K30" s="1984" t="s">
        <v>82</v>
      </c>
      <c r="L30" s="1983" t="s">
        <v>516</v>
      </c>
      <c r="M30" s="1985" t="s">
        <v>82</v>
      </c>
      <c r="N30" s="2299"/>
      <c r="O30" s="2260"/>
      <c r="P30" s="2017">
        <v>8</v>
      </c>
      <c r="Q30" s="2303" t="s">
        <v>607</v>
      </c>
      <c r="R30" s="2080" t="s">
        <v>78</v>
      </c>
      <c r="S30" s="2020">
        <f>I20</f>
        <v>109</v>
      </c>
      <c r="T30" s="2020">
        <f>K22</f>
        <v>96</v>
      </c>
      <c r="U30" s="2020">
        <f>M26</f>
        <v>124</v>
      </c>
      <c r="V30" s="2021">
        <v>0</v>
      </c>
      <c r="W30" s="2022">
        <f t="shared" si="3"/>
        <v>329</v>
      </c>
      <c r="X30" s="2023"/>
      <c r="Y30" s="2024">
        <f t="shared" si="4"/>
        <v>329</v>
      </c>
      <c r="Z30" s="2025">
        <f t="shared" si="5"/>
        <v>109.66666666666667</v>
      </c>
      <c r="AB30" s="2319"/>
      <c r="AD30" s="2273"/>
      <c r="AE30" s="2273"/>
    </row>
    <row r="31" spans="1:31" ht="20.100000000000001" customHeight="1" outlineLevel="1" x14ac:dyDescent="0.2">
      <c r="A31" s="2001"/>
      <c r="B31" s="2297" t="s">
        <v>10</v>
      </c>
      <c r="C31" s="2003">
        <v>129</v>
      </c>
      <c r="D31" s="2298" t="s">
        <v>575</v>
      </c>
      <c r="E31" s="2003">
        <v>138</v>
      </c>
      <c r="F31" s="2298" t="s">
        <v>67</v>
      </c>
      <c r="G31" s="2003">
        <v>159</v>
      </c>
      <c r="H31" s="2297" t="s">
        <v>136</v>
      </c>
      <c r="I31" s="2003">
        <v>156</v>
      </c>
      <c r="J31" s="2298" t="s">
        <v>11</v>
      </c>
      <c r="K31" s="2003">
        <v>129</v>
      </c>
      <c r="L31" s="2298" t="s">
        <v>51</v>
      </c>
      <c r="M31" s="2005">
        <v>178</v>
      </c>
      <c r="N31" s="2299"/>
      <c r="O31" s="2260"/>
      <c r="P31" s="2017">
        <v>9</v>
      </c>
      <c r="Q31" s="2306" t="s">
        <v>567</v>
      </c>
      <c r="R31" s="2080" t="s">
        <v>520</v>
      </c>
      <c r="S31" s="2020">
        <f>K19</f>
        <v>134</v>
      </c>
      <c r="T31" s="2020">
        <f>M23</f>
        <v>161</v>
      </c>
      <c r="U31" s="2020">
        <f>C25</f>
        <v>158</v>
      </c>
      <c r="V31" s="2021">
        <v>147</v>
      </c>
      <c r="W31" s="2022">
        <f t="shared" si="3"/>
        <v>466</v>
      </c>
      <c r="X31" s="2044"/>
      <c r="Y31" s="2024">
        <f t="shared" si="4"/>
        <v>466</v>
      </c>
      <c r="Z31" s="2025">
        <f t="shared" si="5"/>
        <v>155.33333333333334</v>
      </c>
      <c r="AB31" s="2305"/>
      <c r="AC31" s="2304"/>
      <c r="AD31" s="2304"/>
      <c r="AE31" s="2273"/>
    </row>
    <row r="32" spans="1:31" ht="20.100000000000001" customHeight="1" outlineLevel="1" thickBot="1" x14ac:dyDescent="0.25">
      <c r="A32" s="2034"/>
      <c r="B32" s="2307" t="s">
        <v>569</v>
      </c>
      <c r="C32" s="2036">
        <v>155</v>
      </c>
      <c r="D32" s="2307" t="s">
        <v>567</v>
      </c>
      <c r="E32" s="2036">
        <v>147</v>
      </c>
      <c r="F32" s="2308" t="s">
        <v>589</v>
      </c>
      <c r="G32" s="2036">
        <v>116</v>
      </c>
      <c r="H32" s="2308" t="s">
        <v>36</v>
      </c>
      <c r="I32" s="2036">
        <v>146</v>
      </c>
      <c r="J32" s="2308" t="s">
        <v>585</v>
      </c>
      <c r="K32" s="2036">
        <v>135</v>
      </c>
      <c r="L32" s="2307" t="s">
        <v>12</v>
      </c>
      <c r="M32" s="2038">
        <v>182</v>
      </c>
      <c r="N32" s="2302"/>
      <c r="O32" s="2260"/>
      <c r="P32" s="2017">
        <v>10</v>
      </c>
      <c r="Q32" s="2303" t="s">
        <v>568</v>
      </c>
      <c r="R32" s="2080" t="s">
        <v>521</v>
      </c>
      <c r="S32" s="2020">
        <f>K20</f>
        <v>171</v>
      </c>
      <c r="T32" s="2020">
        <f>M22</f>
        <v>157</v>
      </c>
      <c r="U32" s="2020">
        <f>C26</f>
        <v>146</v>
      </c>
      <c r="V32" s="2021">
        <v>0</v>
      </c>
      <c r="W32" s="2022">
        <f t="shared" si="3"/>
        <v>474</v>
      </c>
      <c r="X32" s="2044"/>
      <c r="Y32" s="2024">
        <f t="shared" si="4"/>
        <v>474</v>
      </c>
      <c r="Z32" s="2025">
        <f t="shared" si="5"/>
        <v>158</v>
      </c>
      <c r="AB32" s="2319"/>
      <c r="AD32" s="2273"/>
      <c r="AE32" s="2273"/>
    </row>
    <row r="33" spans="1:31" s="2304" customFormat="1" ht="20.100000000000001" customHeight="1" outlineLevel="1" x14ac:dyDescent="0.2">
      <c r="K33" s="2030"/>
      <c r="N33" s="2311"/>
      <c r="O33" s="2305"/>
      <c r="P33" s="2017">
        <v>11</v>
      </c>
      <c r="Q33" s="2303" t="s">
        <v>577</v>
      </c>
      <c r="R33" s="2043" t="s">
        <v>523</v>
      </c>
      <c r="S33" s="2020">
        <f>M19</f>
        <v>126</v>
      </c>
      <c r="T33" s="2020">
        <f>C23</f>
        <v>116</v>
      </c>
      <c r="U33" s="2020">
        <f>E25</f>
        <v>109</v>
      </c>
      <c r="V33" s="2021">
        <v>0</v>
      </c>
      <c r="W33" s="2022">
        <f t="shared" si="3"/>
        <v>351</v>
      </c>
      <c r="X33" s="2044"/>
      <c r="Y33" s="2024">
        <f t="shared" si="4"/>
        <v>351</v>
      </c>
      <c r="Z33" s="2025">
        <f t="shared" si="5"/>
        <v>117</v>
      </c>
      <c r="AA33" s="2273"/>
      <c r="AB33" s="2305"/>
    </row>
    <row r="34" spans="1:31" ht="20.100000000000001" customHeight="1" outlineLevel="1" thickBot="1" x14ac:dyDescent="0.25">
      <c r="A34" s="2273"/>
      <c r="N34" s="2337"/>
      <c r="O34" s="2260"/>
      <c r="P34" s="2051">
        <v>12</v>
      </c>
      <c r="Q34" s="2338" t="s">
        <v>652</v>
      </c>
      <c r="R34" s="2053" t="s">
        <v>524</v>
      </c>
      <c r="S34" s="2054">
        <f>M20</f>
        <v>151</v>
      </c>
      <c r="T34" s="2054">
        <f>C22</f>
        <v>182</v>
      </c>
      <c r="U34" s="2054">
        <f>E26</f>
        <v>135</v>
      </c>
      <c r="V34" s="2055">
        <v>0</v>
      </c>
      <c r="W34" s="2056">
        <f t="shared" si="3"/>
        <v>468</v>
      </c>
      <c r="X34" s="2057"/>
      <c r="Y34" s="2058">
        <f t="shared" si="4"/>
        <v>468</v>
      </c>
      <c r="Z34" s="2102">
        <f t="shared" si="5"/>
        <v>156</v>
      </c>
      <c r="AB34" s="2282"/>
      <c r="AE34" s="2273"/>
    </row>
    <row r="35" spans="1:31" s="2304" customFormat="1" ht="20.100000000000001" customHeight="1" outlineLevel="1" x14ac:dyDescent="0.2">
      <c r="N35" s="2340"/>
      <c r="O35" s="2305"/>
      <c r="P35" s="2305"/>
      <c r="S35" s="2305"/>
      <c r="T35" s="2305"/>
      <c r="U35" s="2305"/>
      <c r="V35" s="2305"/>
      <c r="W35" s="2305"/>
      <c r="X35" s="2305"/>
      <c r="Y35" s="2305"/>
      <c r="Z35" s="2305"/>
      <c r="AB35" s="2305"/>
      <c r="AC35" s="2089"/>
      <c r="AD35" s="2341"/>
    </row>
    <row r="36" spans="1:31" s="2304" customFormat="1" ht="20.100000000000001" customHeight="1" outlineLevel="1" x14ac:dyDescent="0.2">
      <c r="A36" s="2113" t="s">
        <v>90</v>
      </c>
      <c r="B36" s="2342"/>
      <c r="C36" s="1961"/>
      <c r="D36" s="1961"/>
      <c r="E36" s="1961"/>
      <c r="F36" s="1961"/>
      <c r="G36" s="1961"/>
      <c r="H36" s="1961"/>
      <c r="I36" s="1961"/>
      <c r="J36" s="1961"/>
      <c r="K36" s="1961"/>
      <c r="L36" s="1961"/>
      <c r="M36" s="1961"/>
      <c r="N36" s="2305"/>
      <c r="O36" s="2305"/>
      <c r="P36" s="2299"/>
      <c r="Q36" s="2299"/>
      <c r="R36" s="2299"/>
      <c r="S36" s="2299"/>
      <c r="T36" s="2299"/>
      <c r="U36" s="2299"/>
      <c r="V36" s="2299"/>
      <c r="W36" s="2299"/>
      <c r="X36" s="2299"/>
      <c r="Y36" s="2299"/>
      <c r="Z36" s="2299"/>
      <c r="AC36" s="2343"/>
      <c r="AD36" s="2344"/>
      <c r="AE36" s="2277"/>
    </row>
    <row r="37" spans="1:31" s="2304" customFormat="1" ht="20.100000000000001" customHeight="1" outlineLevel="1" thickBot="1" x14ac:dyDescent="0.25">
      <c r="A37" s="1961"/>
      <c r="B37" s="1961"/>
      <c r="C37" s="1961"/>
      <c r="D37" s="1961"/>
      <c r="E37" s="1961"/>
      <c r="F37" s="1961"/>
      <c r="G37" s="1961"/>
      <c r="H37" s="1961"/>
      <c r="I37" s="1961"/>
      <c r="J37" s="1961"/>
      <c r="K37" s="1961"/>
      <c r="L37" s="1961"/>
      <c r="M37" s="1961"/>
      <c r="N37" s="2098"/>
      <c r="O37" s="2098"/>
      <c r="P37" s="2299"/>
      <c r="Q37" s="2299"/>
      <c r="R37" s="2299"/>
      <c r="S37" s="2299"/>
      <c r="T37" s="2299"/>
      <c r="U37" s="2299"/>
      <c r="V37" s="2299"/>
      <c r="W37" s="2299"/>
      <c r="X37" s="2299"/>
      <c r="Y37" s="2299"/>
      <c r="Z37" s="2299"/>
      <c r="AD37" s="1961" t="s">
        <v>59</v>
      </c>
      <c r="AE37" s="2277"/>
    </row>
    <row r="38" spans="1:31" s="2304" customFormat="1" ht="20.100000000000001" customHeight="1" outlineLevel="1" x14ac:dyDescent="0.2">
      <c r="A38" s="2345" t="s">
        <v>694</v>
      </c>
      <c r="B38" s="2346"/>
      <c r="C38" s="2346"/>
      <c r="D38" s="2346"/>
      <c r="E38" s="2346"/>
      <c r="F38" s="2346"/>
      <c r="G38" s="2346"/>
      <c r="H38" s="2346"/>
      <c r="I38" s="2346"/>
      <c r="J38" s="2346"/>
      <c r="K38" s="2346"/>
      <c r="L38" s="2346"/>
      <c r="M38" s="2347"/>
      <c r="N38" s="2305"/>
      <c r="O38" s="2305"/>
      <c r="P38" s="2118" t="s">
        <v>511</v>
      </c>
      <c r="Q38" s="2348" t="s">
        <v>529</v>
      </c>
      <c r="R38" s="2349"/>
      <c r="S38" s="2349"/>
      <c r="T38" s="2349"/>
      <c r="U38" s="2349"/>
      <c r="V38" s="2349"/>
      <c r="W38" s="2349"/>
      <c r="X38" s="2350"/>
      <c r="Y38" s="2122" t="s">
        <v>513</v>
      </c>
      <c r="Z38" s="2123" t="s">
        <v>0</v>
      </c>
      <c r="AB38" s="2351">
        <v>1</v>
      </c>
      <c r="AC38" s="1979" t="s">
        <v>47</v>
      </c>
      <c r="AD38" s="2352">
        <v>559</v>
      </c>
      <c r="AE38" s="2277"/>
    </row>
    <row r="39" spans="1:31" s="2304" customFormat="1" ht="20.100000000000001" customHeight="1" outlineLevel="1" thickBot="1" x14ac:dyDescent="0.25">
      <c r="A39" s="2353" t="s">
        <v>514</v>
      </c>
      <c r="B39" s="2132" t="s">
        <v>121</v>
      </c>
      <c r="C39" s="2132" t="s">
        <v>82</v>
      </c>
      <c r="D39" s="2132" t="s">
        <v>122</v>
      </c>
      <c r="E39" s="2132" t="s">
        <v>82</v>
      </c>
      <c r="F39" s="2132" t="s">
        <v>123</v>
      </c>
      <c r="G39" s="2132" t="s">
        <v>82</v>
      </c>
      <c r="H39" s="2132" t="s">
        <v>124</v>
      </c>
      <c r="I39" s="2132" t="s">
        <v>82</v>
      </c>
      <c r="J39" s="2132" t="s">
        <v>515</v>
      </c>
      <c r="K39" s="2132" t="s">
        <v>82</v>
      </c>
      <c r="L39" s="2132" t="s">
        <v>516</v>
      </c>
      <c r="M39" s="2133" t="s">
        <v>82</v>
      </c>
      <c r="N39" s="2260"/>
      <c r="O39" s="2260"/>
      <c r="P39" s="2134"/>
      <c r="Q39" s="2135" t="s">
        <v>472</v>
      </c>
      <c r="R39" s="2136" t="s">
        <v>132</v>
      </c>
      <c r="S39" s="2137" t="s">
        <v>1</v>
      </c>
      <c r="T39" s="2137" t="s">
        <v>2</v>
      </c>
      <c r="U39" s="2137" t="s">
        <v>3</v>
      </c>
      <c r="V39" s="2138" t="s">
        <v>94</v>
      </c>
      <c r="W39" s="2139" t="s">
        <v>517</v>
      </c>
      <c r="X39" s="2140" t="s">
        <v>87</v>
      </c>
      <c r="Y39" s="2141"/>
      <c r="Z39" s="2142"/>
      <c r="AA39" s="2273"/>
      <c r="AB39" s="2243">
        <v>2</v>
      </c>
      <c r="AC39" s="2016" t="s">
        <v>14</v>
      </c>
      <c r="AD39" s="2354">
        <v>525</v>
      </c>
      <c r="AE39" s="2277"/>
    </row>
    <row r="40" spans="1:31" s="2304" customFormat="1" ht="20.100000000000001" customHeight="1" outlineLevel="1" x14ac:dyDescent="0.2">
      <c r="A40" s="2355"/>
      <c r="B40" s="2298" t="s">
        <v>567</v>
      </c>
      <c r="C40" s="2146">
        <v>147</v>
      </c>
      <c r="D40" s="2298" t="s">
        <v>47</v>
      </c>
      <c r="E40" s="2146">
        <v>178</v>
      </c>
      <c r="F40" s="2298" t="s">
        <v>67</v>
      </c>
      <c r="G40" s="2146">
        <v>169</v>
      </c>
      <c r="H40" s="2297" t="s">
        <v>14</v>
      </c>
      <c r="I40" s="2146">
        <v>124</v>
      </c>
      <c r="J40" s="2298" t="s">
        <v>11</v>
      </c>
      <c r="K40" s="2146">
        <v>147</v>
      </c>
      <c r="L40" s="2297" t="s">
        <v>136</v>
      </c>
      <c r="M40" s="2148">
        <v>148</v>
      </c>
      <c r="N40" s="2260"/>
      <c r="O40" s="2260"/>
      <c r="P40" s="2149">
        <v>1</v>
      </c>
      <c r="Q40" s="2356" t="s">
        <v>39</v>
      </c>
      <c r="R40" s="2151" t="s">
        <v>521</v>
      </c>
      <c r="S40" s="2152">
        <v>165</v>
      </c>
      <c r="T40" s="2152">
        <v>180</v>
      </c>
      <c r="U40" s="2152">
        <v>135</v>
      </c>
      <c r="V40" s="2153">
        <v>139</v>
      </c>
      <c r="W40" s="2012">
        <f>SUM(S40:V40)-MIN(S40:V40)</f>
        <v>484</v>
      </c>
      <c r="X40" s="2154"/>
      <c r="Y40" s="2014">
        <f>SUM(W40:X40)</f>
        <v>484</v>
      </c>
      <c r="Z40" s="2015">
        <f>Y40/3</f>
        <v>161.33333333333334</v>
      </c>
      <c r="AA40" s="1961"/>
      <c r="AB40" s="2243">
        <v>3</v>
      </c>
      <c r="AC40" s="2016" t="s">
        <v>36</v>
      </c>
      <c r="AD40" s="2354">
        <v>525</v>
      </c>
      <c r="AE40" s="2277"/>
    </row>
    <row r="41" spans="1:31" s="2304" customFormat="1" ht="20.100000000000001" customHeight="1" outlineLevel="1" x14ac:dyDescent="0.2">
      <c r="A41" s="2355"/>
      <c r="B41" s="2297" t="s">
        <v>585</v>
      </c>
      <c r="C41" s="2146">
        <v>146</v>
      </c>
      <c r="D41" s="2298" t="s">
        <v>575</v>
      </c>
      <c r="E41" s="2146">
        <v>177</v>
      </c>
      <c r="F41" s="2298" t="s">
        <v>134</v>
      </c>
      <c r="G41" s="2146">
        <v>123</v>
      </c>
      <c r="H41" s="2298" t="s">
        <v>568</v>
      </c>
      <c r="I41" s="2146">
        <v>142</v>
      </c>
      <c r="J41" s="2298" t="s">
        <v>39</v>
      </c>
      <c r="K41" s="2146">
        <v>165</v>
      </c>
      <c r="L41" s="2297" t="s">
        <v>36</v>
      </c>
      <c r="M41" s="2148">
        <v>185</v>
      </c>
      <c r="N41" s="2260"/>
      <c r="O41" s="2260"/>
      <c r="P41" s="2017">
        <v>2</v>
      </c>
      <c r="Q41" s="2357" t="s">
        <v>11</v>
      </c>
      <c r="R41" s="2019" t="s">
        <v>520</v>
      </c>
      <c r="S41" s="2020">
        <v>147</v>
      </c>
      <c r="T41" s="2020">
        <v>192</v>
      </c>
      <c r="U41" s="2020">
        <v>157</v>
      </c>
      <c r="V41" s="2021">
        <v>125</v>
      </c>
      <c r="W41" s="2012">
        <f t="shared" ref="W41:W57" si="6">SUM(S41:V41)-MIN(S41:V41)</f>
        <v>496</v>
      </c>
      <c r="X41" s="2156"/>
      <c r="Y41" s="2014">
        <f t="shared" ref="Y41:Y57" si="7">SUM(W41:X41)</f>
        <v>496</v>
      </c>
      <c r="Z41" s="2015">
        <f t="shared" ref="Z41:Z57" si="8">Y41/3</f>
        <v>165.33333333333334</v>
      </c>
      <c r="AA41" s="1960"/>
      <c r="AB41" s="2243">
        <v>4</v>
      </c>
      <c r="AC41" s="1999" t="s">
        <v>569</v>
      </c>
      <c r="AD41" s="2354">
        <v>520</v>
      </c>
      <c r="AE41" s="2277"/>
    </row>
    <row r="42" spans="1:31" s="2304" customFormat="1" ht="20.100000000000001" customHeight="1" outlineLevel="1" x14ac:dyDescent="0.2">
      <c r="A42" s="2358"/>
      <c r="B42" s="2298" t="s">
        <v>569</v>
      </c>
      <c r="C42" s="2146">
        <v>154</v>
      </c>
      <c r="D42" s="2298" t="s">
        <v>573</v>
      </c>
      <c r="E42" s="2146">
        <v>172</v>
      </c>
      <c r="F42" s="2298" t="s">
        <v>51</v>
      </c>
      <c r="G42" s="2146">
        <v>155</v>
      </c>
      <c r="H42" s="2298" t="s">
        <v>34</v>
      </c>
      <c r="I42" s="2146">
        <v>171</v>
      </c>
      <c r="J42" s="2298" t="s">
        <v>12</v>
      </c>
      <c r="K42" s="2146">
        <v>170</v>
      </c>
      <c r="L42" s="2298" t="s">
        <v>566</v>
      </c>
      <c r="M42" s="2148">
        <v>162</v>
      </c>
      <c r="N42" s="2260"/>
      <c r="O42" s="2260"/>
      <c r="P42" s="2017">
        <v>3</v>
      </c>
      <c r="Q42" s="2357" t="s">
        <v>566</v>
      </c>
      <c r="R42" s="2019" t="s">
        <v>522</v>
      </c>
      <c r="S42" s="2020">
        <v>162</v>
      </c>
      <c r="T42" s="2020">
        <v>146</v>
      </c>
      <c r="U42" s="2020">
        <v>135</v>
      </c>
      <c r="V42" s="2359">
        <v>150</v>
      </c>
      <c r="W42" s="2012">
        <f t="shared" si="6"/>
        <v>458</v>
      </c>
      <c r="X42" s="2156"/>
      <c r="Y42" s="2014">
        <f t="shared" si="7"/>
        <v>458</v>
      </c>
      <c r="Z42" s="2015">
        <f t="shared" si="8"/>
        <v>152.66666666666666</v>
      </c>
      <c r="AA42" s="1960"/>
      <c r="AB42" s="2243">
        <v>5</v>
      </c>
      <c r="AC42" s="1999" t="s">
        <v>34</v>
      </c>
      <c r="AD42" s="2354">
        <v>512</v>
      </c>
      <c r="AE42" s="2277"/>
    </row>
    <row r="43" spans="1:31" s="2304" customFormat="1" ht="20.100000000000001" customHeight="1" outlineLevel="1" x14ac:dyDescent="0.2">
      <c r="A43" s="2360"/>
      <c r="B43" s="2361"/>
      <c r="C43" s="1987"/>
      <c r="D43" s="2361"/>
      <c r="E43" s="1987"/>
      <c r="F43" s="2361"/>
      <c r="G43" s="1987"/>
      <c r="H43" s="2361"/>
      <c r="I43" s="1987"/>
      <c r="J43" s="2361"/>
      <c r="K43" s="1987"/>
      <c r="L43" s="2361"/>
      <c r="M43" s="2161"/>
      <c r="N43" s="2260"/>
      <c r="O43" s="2260"/>
      <c r="P43" s="2017">
        <v>4</v>
      </c>
      <c r="Q43" s="2357" t="s">
        <v>34</v>
      </c>
      <c r="R43" s="2019" t="s">
        <v>81</v>
      </c>
      <c r="S43" s="2020">
        <v>171</v>
      </c>
      <c r="T43" s="2020">
        <v>139</v>
      </c>
      <c r="U43" s="2020">
        <v>202</v>
      </c>
      <c r="V43" s="2021">
        <v>0</v>
      </c>
      <c r="W43" s="2012">
        <f t="shared" si="6"/>
        <v>512</v>
      </c>
      <c r="X43" s="2156"/>
      <c r="Y43" s="2014">
        <f t="shared" si="7"/>
        <v>512</v>
      </c>
      <c r="Z43" s="2015">
        <f t="shared" si="8"/>
        <v>170.66666666666666</v>
      </c>
      <c r="AA43" s="2273"/>
      <c r="AB43" s="2243">
        <v>6</v>
      </c>
      <c r="AC43" s="1999" t="s">
        <v>575</v>
      </c>
      <c r="AD43" s="2354">
        <v>505</v>
      </c>
      <c r="AE43" s="2277"/>
    </row>
    <row r="44" spans="1:31" s="2304" customFormat="1" ht="20.100000000000001" customHeight="1" outlineLevel="1" x14ac:dyDescent="0.2">
      <c r="A44" s="2353" t="s">
        <v>518</v>
      </c>
      <c r="B44" s="2132" t="s">
        <v>121</v>
      </c>
      <c r="C44" s="2132" t="s">
        <v>82</v>
      </c>
      <c r="D44" s="2132" t="s">
        <v>122</v>
      </c>
      <c r="E44" s="2132" t="s">
        <v>82</v>
      </c>
      <c r="F44" s="2132" t="s">
        <v>123</v>
      </c>
      <c r="G44" s="2132" t="s">
        <v>82</v>
      </c>
      <c r="H44" s="2132" t="s">
        <v>124</v>
      </c>
      <c r="I44" s="2132" t="s">
        <v>82</v>
      </c>
      <c r="J44" s="2132" t="s">
        <v>515</v>
      </c>
      <c r="K44" s="2132" t="s">
        <v>82</v>
      </c>
      <c r="L44" s="2132" t="s">
        <v>516</v>
      </c>
      <c r="M44" s="2133" t="s">
        <v>82</v>
      </c>
      <c r="N44" s="2273"/>
      <c r="O44" s="2273"/>
      <c r="P44" s="2017">
        <v>5</v>
      </c>
      <c r="Q44" s="2362" t="s">
        <v>12</v>
      </c>
      <c r="R44" s="2019" t="s">
        <v>522</v>
      </c>
      <c r="S44" s="2020">
        <v>170</v>
      </c>
      <c r="T44" s="2020">
        <v>199</v>
      </c>
      <c r="U44" s="2020">
        <v>134</v>
      </c>
      <c r="V44" s="2359">
        <v>0</v>
      </c>
      <c r="W44" s="2012">
        <f t="shared" si="6"/>
        <v>503</v>
      </c>
      <c r="X44" s="2156"/>
      <c r="Y44" s="2014">
        <f t="shared" si="7"/>
        <v>503</v>
      </c>
      <c r="Z44" s="2015">
        <f t="shared" si="8"/>
        <v>167.66666666666666</v>
      </c>
      <c r="AA44" s="2273"/>
      <c r="AB44" s="2243">
        <v>7</v>
      </c>
      <c r="AC44" s="1999" t="s">
        <v>12</v>
      </c>
      <c r="AD44" s="2354">
        <v>503</v>
      </c>
      <c r="AE44" s="2277"/>
    </row>
    <row r="45" spans="1:31" ht="20.100000000000001" customHeight="1" x14ac:dyDescent="0.2">
      <c r="A45" s="2355"/>
      <c r="B45" s="2297" t="s">
        <v>36</v>
      </c>
      <c r="C45" s="2163">
        <v>166</v>
      </c>
      <c r="D45" s="2297" t="s">
        <v>585</v>
      </c>
      <c r="E45" s="2163">
        <v>178</v>
      </c>
      <c r="F45" s="2298" t="s">
        <v>575</v>
      </c>
      <c r="G45" s="2163">
        <v>166</v>
      </c>
      <c r="H45" s="2298" t="s">
        <v>134</v>
      </c>
      <c r="I45" s="2163">
        <v>160</v>
      </c>
      <c r="J45" s="2298" t="s">
        <v>568</v>
      </c>
      <c r="K45" s="2163">
        <v>147</v>
      </c>
      <c r="L45" s="2298" t="s">
        <v>39</v>
      </c>
      <c r="M45" s="2164">
        <v>180</v>
      </c>
      <c r="P45" s="2017">
        <v>6</v>
      </c>
      <c r="Q45" s="2357" t="s">
        <v>573</v>
      </c>
      <c r="R45" s="2019" t="s">
        <v>80</v>
      </c>
      <c r="S45" s="2020">
        <v>172</v>
      </c>
      <c r="T45" s="2020">
        <f>G46</f>
        <v>171</v>
      </c>
      <c r="U45" s="2020">
        <f>I50</f>
        <v>156</v>
      </c>
      <c r="V45" s="2021">
        <v>0</v>
      </c>
      <c r="W45" s="2012">
        <f t="shared" si="6"/>
        <v>499</v>
      </c>
      <c r="X45" s="2156"/>
      <c r="Y45" s="2014">
        <f t="shared" si="7"/>
        <v>499</v>
      </c>
      <c r="Z45" s="2015">
        <f t="shared" si="8"/>
        <v>166.33333333333334</v>
      </c>
      <c r="AB45" s="2243">
        <v>8</v>
      </c>
      <c r="AC45" s="1999" t="s">
        <v>573</v>
      </c>
      <c r="AD45" s="2354">
        <v>499</v>
      </c>
    </row>
    <row r="46" spans="1:31" s="1961" customFormat="1" ht="20.100000000000001" customHeight="1" x14ac:dyDescent="0.2">
      <c r="A46" s="2355"/>
      <c r="B46" s="2298" t="s">
        <v>566</v>
      </c>
      <c r="C46" s="2163">
        <v>146</v>
      </c>
      <c r="D46" s="2298" t="s">
        <v>569</v>
      </c>
      <c r="E46" s="2163">
        <v>205</v>
      </c>
      <c r="F46" s="2298" t="s">
        <v>573</v>
      </c>
      <c r="G46" s="2163">
        <v>171</v>
      </c>
      <c r="H46" s="2298" t="s">
        <v>51</v>
      </c>
      <c r="I46" s="2163">
        <v>143</v>
      </c>
      <c r="J46" s="2298" t="s">
        <v>34</v>
      </c>
      <c r="K46" s="2163">
        <v>139</v>
      </c>
      <c r="L46" s="2298" t="s">
        <v>12</v>
      </c>
      <c r="M46" s="2164">
        <v>199</v>
      </c>
      <c r="P46" s="2017">
        <v>7</v>
      </c>
      <c r="Q46" s="2356" t="s">
        <v>134</v>
      </c>
      <c r="R46" s="2019" t="s">
        <v>77</v>
      </c>
      <c r="S46" s="2020">
        <v>123</v>
      </c>
      <c r="T46" s="2020">
        <v>160</v>
      </c>
      <c r="U46" s="2020">
        <v>146</v>
      </c>
      <c r="V46" s="2021">
        <v>127</v>
      </c>
      <c r="W46" s="2012">
        <f t="shared" si="6"/>
        <v>433</v>
      </c>
      <c r="X46" s="2156"/>
      <c r="Y46" s="2014">
        <f t="shared" si="7"/>
        <v>433</v>
      </c>
      <c r="Z46" s="2015">
        <f t="shared" si="8"/>
        <v>144.33333333333334</v>
      </c>
      <c r="AA46" s="2273"/>
      <c r="AB46" s="2243">
        <v>9</v>
      </c>
      <c r="AC46" s="1999" t="s">
        <v>11</v>
      </c>
      <c r="AD46" s="2354">
        <v>496</v>
      </c>
      <c r="AE46" s="2277"/>
    </row>
    <row r="47" spans="1:31" s="1961" customFormat="1" ht="20.100000000000001" customHeight="1" x14ac:dyDescent="0.2">
      <c r="A47" s="2358"/>
      <c r="B47" s="2297" t="s">
        <v>136</v>
      </c>
      <c r="C47" s="2163">
        <v>138</v>
      </c>
      <c r="D47" s="2298" t="s">
        <v>567</v>
      </c>
      <c r="E47" s="2163">
        <v>186</v>
      </c>
      <c r="F47" s="2298" t="s">
        <v>47</v>
      </c>
      <c r="G47" s="2163">
        <v>211</v>
      </c>
      <c r="H47" s="2298" t="s">
        <v>67</v>
      </c>
      <c r="I47" s="2163">
        <v>162</v>
      </c>
      <c r="J47" s="2297" t="s">
        <v>14</v>
      </c>
      <c r="K47" s="2163">
        <v>183</v>
      </c>
      <c r="L47" s="2298" t="s">
        <v>11</v>
      </c>
      <c r="M47" s="2164">
        <v>192</v>
      </c>
      <c r="N47" s="2282"/>
      <c r="O47" s="2282"/>
      <c r="P47" s="2017">
        <v>8</v>
      </c>
      <c r="Q47" s="2357" t="s">
        <v>47</v>
      </c>
      <c r="R47" s="2019" t="s">
        <v>72</v>
      </c>
      <c r="S47" s="2020">
        <v>178</v>
      </c>
      <c r="T47" s="2020">
        <v>211</v>
      </c>
      <c r="U47" s="2020">
        <v>170</v>
      </c>
      <c r="V47" s="2359">
        <v>0</v>
      </c>
      <c r="W47" s="2012">
        <f t="shared" si="6"/>
        <v>559</v>
      </c>
      <c r="X47" s="2156"/>
      <c r="Y47" s="2014">
        <f t="shared" si="7"/>
        <v>559</v>
      </c>
      <c r="Z47" s="2015">
        <f t="shared" si="8"/>
        <v>186.33333333333334</v>
      </c>
      <c r="AA47" s="2273"/>
      <c r="AB47" s="2243">
        <v>10</v>
      </c>
      <c r="AC47" s="1999" t="s">
        <v>67</v>
      </c>
      <c r="AD47" s="2354">
        <v>490</v>
      </c>
      <c r="AE47" s="2277"/>
    </row>
    <row r="48" spans="1:31" s="1961" customFormat="1" ht="20.100000000000001" customHeight="1" outlineLevel="1" x14ac:dyDescent="0.2">
      <c r="A48" s="2363"/>
      <c r="B48" s="2364"/>
      <c r="C48" s="2006"/>
      <c r="D48" s="2364"/>
      <c r="E48" s="2006"/>
      <c r="F48" s="2364"/>
      <c r="G48" s="2006"/>
      <c r="H48" s="2364"/>
      <c r="I48" s="2006"/>
      <c r="J48" s="2364"/>
      <c r="K48" s="2006"/>
      <c r="L48" s="2364"/>
      <c r="M48" s="2168"/>
      <c r="N48" s="2288"/>
      <c r="O48" s="2260"/>
      <c r="P48" s="2017">
        <v>9</v>
      </c>
      <c r="Q48" s="2357" t="s">
        <v>569</v>
      </c>
      <c r="R48" s="2019" t="s">
        <v>79</v>
      </c>
      <c r="S48" s="2020">
        <v>154</v>
      </c>
      <c r="T48" s="2020">
        <v>205</v>
      </c>
      <c r="U48" s="2020">
        <v>126</v>
      </c>
      <c r="V48" s="2365">
        <v>161</v>
      </c>
      <c r="W48" s="2012">
        <f t="shared" si="6"/>
        <v>520</v>
      </c>
      <c r="X48" s="2156"/>
      <c r="Y48" s="2014">
        <f t="shared" si="7"/>
        <v>520</v>
      </c>
      <c r="Z48" s="2015">
        <f t="shared" si="8"/>
        <v>173.33333333333334</v>
      </c>
      <c r="AA48" s="2273"/>
      <c r="AB48" s="2243">
        <v>11</v>
      </c>
      <c r="AC48" s="1999" t="s">
        <v>567</v>
      </c>
      <c r="AD48" s="2354">
        <v>489</v>
      </c>
      <c r="AE48" s="2277"/>
    </row>
    <row r="49" spans="1:64" ht="20.100000000000001" customHeight="1" outlineLevel="1" x14ac:dyDescent="0.2">
      <c r="A49" s="2353" t="s">
        <v>519</v>
      </c>
      <c r="B49" s="2132" t="s">
        <v>121</v>
      </c>
      <c r="C49" s="2132" t="s">
        <v>82</v>
      </c>
      <c r="D49" s="2132" t="s">
        <v>122</v>
      </c>
      <c r="E49" s="2132" t="s">
        <v>82</v>
      </c>
      <c r="F49" s="2132" t="s">
        <v>123</v>
      </c>
      <c r="G49" s="2132" t="s">
        <v>82</v>
      </c>
      <c r="H49" s="2132" t="s">
        <v>124</v>
      </c>
      <c r="I49" s="2132" t="s">
        <v>82</v>
      </c>
      <c r="J49" s="2132" t="s">
        <v>515</v>
      </c>
      <c r="K49" s="2132" t="s">
        <v>82</v>
      </c>
      <c r="L49" s="2132" t="s">
        <v>516</v>
      </c>
      <c r="M49" s="2133" t="s">
        <v>82</v>
      </c>
      <c r="N49" s="2294"/>
      <c r="O49" s="2260"/>
      <c r="P49" s="2017">
        <v>10</v>
      </c>
      <c r="Q49" s="2366" t="s">
        <v>14</v>
      </c>
      <c r="R49" s="2019" t="s">
        <v>74</v>
      </c>
      <c r="S49" s="2020">
        <f>I40</f>
        <v>124</v>
      </c>
      <c r="T49" s="2020">
        <f>K47</f>
        <v>183</v>
      </c>
      <c r="U49" s="2020">
        <f>M51</f>
        <v>194</v>
      </c>
      <c r="V49" s="2365">
        <v>0</v>
      </c>
      <c r="W49" s="2012">
        <f t="shared" si="6"/>
        <v>501</v>
      </c>
      <c r="X49" s="2156">
        <v>24</v>
      </c>
      <c r="Y49" s="2014">
        <f t="shared" si="7"/>
        <v>525</v>
      </c>
      <c r="Z49" s="2015">
        <f t="shared" si="8"/>
        <v>175</v>
      </c>
      <c r="AB49" s="2243">
        <v>12</v>
      </c>
      <c r="AC49" s="2016" t="s">
        <v>585</v>
      </c>
      <c r="AD49" s="2354">
        <v>487</v>
      </c>
    </row>
    <row r="50" spans="1:64" ht="20.100000000000001" customHeight="1" outlineLevel="1" x14ac:dyDescent="0.2">
      <c r="A50" s="2355"/>
      <c r="B50" s="2298" t="s">
        <v>12</v>
      </c>
      <c r="C50" s="2163">
        <v>134</v>
      </c>
      <c r="D50" s="2298" t="s">
        <v>566</v>
      </c>
      <c r="E50" s="2163">
        <v>135</v>
      </c>
      <c r="F50" s="2298" t="s">
        <v>569</v>
      </c>
      <c r="G50" s="2163">
        <v>126</v>
      </c>
      <c r="H50" s="2298" t="s">
        <v>573</v>
      </c>
      <c r="I50" s="2163">
        <v>156</v>
      </c>
      <c r="J50" s="2298" t="s">
        <v>51</v>
      </c>
      <c r="K50" s="2163">
        <v>104</v>
      </c>
      <c r="L50" s="2298" t="s">
        <v>34</v>
      </c>
      <c r="M50" s="2164">
        <v>202</v>
      </c>
      <c r="N50" s="2299"/>
      <c r="O50" s="2260"/>
      <c r="P50" s="2017">
        <v>11</v>
      </c>
      <c r="Q50" s="2357" t="s">
        <v>51</v>
      </c>
      <c r="R50" s="2019" t="s">
        <v>71</v>
      </c>
      <c r="S50" s="2020">
        <v>155</v>
      </c>
      <c r="T50" s="2020">
        <v>143</v>
      </c>
      <c r="U50" s="2020">
        <v>104</v>
      </c>
      <c r="V50" s="2365">
        <v>145</v>
      </c>
      <c r="W50" s="2012">
        <f t="shared" si="6"/>
        <v>443</v>
      </c>
      <c r="X50" s="2156"/>
      <c r="Y50" s="2014">
        <f t="shared" si="7"/>
        <v>443</v>
      </c>
      <c r="Z50" s="2015">
        <f t="shared" si="8"/>
        <v>147.66666666666666</v>
      </c>
      <c r="AB50" s="2251">
        <v>13</v>
      </c>
      <c r="AC50" s="2047" t="s">
        <v>39</v>
      </c>
      <c r="AD50" s="2367">
        <v>484</v>
      </c>
    </row>
    <row r="51" spans="1:64" ht="20.100000000000001" customHeight="1" outlineLevel="1" x14ac:dyDescent="0.2">
      <c r="A51" s="2355"/>
      <c r="B51" s="2298" t="s">
        <v>11</v>
      </c>
      <c r="C51" s="2163">
        <v>157</v>
      </c>
      <c r="D51" s="2297" t="s">
        <v>136</v>
      </c>
      <c r="E51" s="2163">
        <v>158</v>
      </c>
      <c r="F51" s="2298" t="s">
        <v>567</v>
      </c>
      <c r="G51" s="2163">
        <v>156</v>
      </c>
      <c r="H51" s="2298" t="s">
        <v>47</v>
      </c>
      <c r="I51" s="2163">
        <v>170</v>
      </c>
      <c r="J51" s="2298" t="s">
        <v>67</v>
      </c>
      <c r="K51" s="2163">
        <v>118</v>
      </c>
      <c r="L51" s="2297" t="s">
        <v>14</v>
      </c>
      <c r="M51" s="2164">
        <v>194</v>
      </c>
      <c r="N51" s="2299"/>
      <c r="O51" s="2260"/>
      <c r="P51" s="2017">
        <v>12</v>
      </c>
      <c r="Q51" s="2366" t="s">
        <v>136</v>
      </c>
      <c r="R51" s="2019" t="s">
        <v>523</v>
      </c>
      <c r="S51" s="2020">
        <v>148</v>
      </c>
      <c r="T51" s="2020">
        <v>138</v>
      </c>
      <c r="U51" s="2020">
        <v>158</v>
      </c>
      <c r="V51" s="2365">
        <v>131</v>
      </c>
      <c r="W51" s="2012">
        <f t="shared" si="6"/>
        <v>444</v>
      </c>
      <c r="X51" s="2156">
        <v>24</v>
      </c>
      <c r="Y51" s="2014">
        <f t="shared" si="7"/>
        <v>468</v>
      </c>
      <c r="Z51" s="2015">
        <f t="shared" si="8"/>
        <v>156</v>
      </c>
      <c r="AB51" s="2251">
        <v>14</v>
      </c>
      <c r="AC51" s="2047" t="s">
        <v>568</v>
      </c>
      <c r="AD51" s="2367">
        <v>470</v>
      </c>
    </row>
    <row r="52" spans="1:64" ht="20.100000000000001" customHeight="1" outlineLevel="1" thickBot="1" x14ac:dyDescent="0.25">
      <c r="A52" s="2368"/>
      <c r="B52" s="2307" t="s">
        <v>39</v>
      </c>
      <c r="C52" s="2174">
        <v>135</v>
      </c>
      <c r="D52" s="2308" t="s">
        <v>36</v>
      </c>
      <c r="E52" s="2174">
        <v>121</v>
      </c>
      <c r="F52" s="2308" t="s">
        <v>585</v>
      </c>
      <c r="G52" s="2174">
        <v>134</v>
      </c>
      <c r="H52" s="2307" t="s">
        <v>575</v>
      </c>
      <c r="I52" s="2174">
        <v>162</v>
      </c>
      <c r="J52" s="2307" t="s">
        <v>134</v>
      </c>
      <c r="K52" s="2174">
        <v>146</v>
      </c>
      <c r="L52" s="2307" t="s">
        <v>568</v>
      </c>
      <c r="M52" s="2175">
        <v>132</v>
      </c>
      <c r="N52" s="2299"/>
      <c r="O52" s="2260"/>
      <c r="P52" s="2017">
        <v>13</v>
      </c>
      <c r="Q52" s="2357" t="s">
        <v>67</v>
      </c>
      <c r="R52" s="2019" t="s">
        <v>73</v>
      </c>
      <c r="S52" s="2020">
        <v>169</v>
      </c>
      <c r="T52" s="2020">
        <v>162</v>
      </c>
      <c r="U52" s="2020">
        <v>118</v>
      </c>
      <c r="V52" s="2365">
        <v>159</v>
      </c>
      <c r="W52" s="2012">
        <f t="shared" si="6"/>
        <v>490</v>
      </c>
      <c r="X52" s="2156"/>
      <c r="Y52" s="2014">
        <f t="shared" si="7"/>
        <v>490</v>
      </c>
      <c r="Z52" s="2015">
        <f t="shared" si="8"/>
        <v>163.33333333333334</v>
      </c>
      <c r="AA52" s="2234"/>
      <c r="AB52" s="2251">
        <v>15</v>
      </c>
      <c r="AC52" s="2074" t="s">
        <v>136</v>
      </c>
      <c r="AD52" s="2367">
        <v>468</v>
      </c>
    </row>
    <row r="53" spans="1:64" ht="20.100000000000001" customHeight="1" outlineLevel="1" thickBot="1" x14ac:dyDescent="0.25">
      <c r="A53" s="2360"/>
      <c r="B53" s="2260"/>
      <c r="C53" s="2260"/>
      <c r="D53" s="2260"/>
      <c r="E53" s="2260"/>
      <c r="F53" s="2260"/>
      <c r="G53" s="2260"/>
      <c r="H53" s="2260"/>
      <c r="I53" s="2260"/>
      <c r="J53" s="2260"/>
      <c r="K53" s="2260"/>
      <c r="L53" s="2260"/>
      <c r="M53" s="2369"/>
      <c r="N53" s="2302"/>
      <c r="O53" s="2260"/>
      <c r="P53" s="2017">
        <v>14</v>
      </c>
      <c r="Q53" s="2366" t="s">
        <v>585</v>
      </c>
      <c r="R53" s="2019" t="s">
        <v>521</v>
      </c>
      <c r="S53" s="2020">
        <v>146</v>
      </c>
      <c r="T53" s="2020">
        <v>178</v>
      </c>
      <c r="U53" s="2020">
        <v>134</v>
      </c>
      <c r="V53" s="2365">
        <v>139</v>
      </c>
      <c r="W53" s="2012">
        <f t="shared" si="6"/>
        <v>463</v>
      </c>
      <c r="X53" s="2156">
        <v>24</v>
      </c>
      <c r="Y53" s="2014">
        <f t="shared" si="7"/>
        <v>487</v>
      </c>
      <c r="Z53" s="2015">
        <f t="shared" si="8"/>
        <v>162.33333333333334</v>
      </c>
      <c r="AA53" s="2282"/>
      <c r="AB53" s="2251">
        <v>16</v>
      </c>
      <c r="AC53" s="2047" t="s">
        <v>566</v>
      </c>
      <c r="AD53" s="2367">
        <v>458</v>
      </c>
    </row>
    <row r="54" spans="1:64" ht="20.100000000000001" customHeight="1" outlineLevel="1" x14ac:dyDescent="0.2">
      <c r="A54" s="2370" t="s">
        <v>530</v>
      </c>
      <c r="B54" s="2371"/>
      <c r="C54" s="2371"/>
      <c r="D54" s="2371"/>
      <c r="E54" s="2371"/>
      <c r="F54" s="2371"/>
      <c r="G54" s="2371"/>
      <c r="H54" s="2371"/>
      <c r="I54" s="2371"/>
      <c r="J54" s="2371"/>
      <c r="K54" s="2371"/>
      <c r="L54" s="2371"/>
      <c r="M54" s="2372"/>
      <c r="N54" s="2302"/>
      <c r="O54" s="2260"/>
      <c r="P54" s="2017">
        <v>15</v>
      </c>
      <c r="Q54" s="2357" t="s">
        <v>568</v>
      </c>
      <c r="R54" s="2019" t="s">
        <v>522</v>
      </c>
      <c r="S54" s="2020">
        <v>142</v>
      </c>
      <c r="T54" s="2020">
        <v>147</v>
      </c>
      <c r="U54" s="2020">
        <v>132</v>
      </c>
      <c r="V54" s="2021">
        <v>181</v>
      </c>
      <c r="W54" s="2012">
        <f t="shared" si="6"/>
        <v>470</v>
      </c>
      <c r="X54" s="2156"/>
      <c r="Y54" s="2014">
        <f t="shared" si="7"/>
        <v>470</v>
      </c>
      <c r="Z54" s="2015">
        <f t="shared" si="8"/>
        <v>156.66666666666666</v>
      </c>
      <c r="AA54" s="2282"/>
      <c r="AB54" s="2251">
        <v>17</v>
      </c>
      <c r="AC54" s="2047" t="s">
        <v>51</v>
      </c>
      <c r="AD54" s="2367">
        <v>443</v>
      </c>
    </row>
    <row r="55" spans="1:64" ht="20.100000000000001" customHeight="1" outlineLevel="1" thickBot="1" x14ac:dyDescent="0.25">
      <c r="A55" s="2353"/>
      <c r="B55" s="2132" t="s">
        <v>121</v>
      </c>
      <c r="C55" s="2181" t="s">
        <v>82</v>
      </c>
      <c r="D55" s="2132" t="s">
        <v>122</v>
      </c>
      <c r="E55" s="2181" t="s">
        <v>82</v>
      </c>
      <c r="F55" s="2132" t="s">
        <v>123</v>
      </c>
      <c r="G55" s="2181" t="s">
        <v>82</v>
      </c>
      <c r="H55" s="2132" t="s">
        <v>124</v>
      </c>
      <c r="I55" s="2181" t="s">
        <v>82</v>
      </c>
      <c r="J55" s="2132" t="s">
        <v>515</v>
      </c>
      <c r="K55" s="2181" t="s">
        <v>82</v>
      </c>
      <c r="L55" s="2132" t="s">
        <v>516</v>
      </c>
      <c r="M55" s="2182" t="s">
        <v>82</v>
      </c>
      <c r="N55" s="2294"/>
      <c r="O55" s="2260"/>
      <c r="P55" s="2017">
        <v>16</v>
      </c>
      <c r="Q55" s="2366" t="s">
        <v>36</v>
      </c>
      <c r="R55" s="2009" t="s">
        <v>523</v>
      </c>
      <c r="S55" s="2010">
        <v>185</v>
      </c>
      <c r="T55" s="2010">
        <v>166</v>
      </c>
      <c r="U55" s="2010">
        <v>121</v>
      </c>
      <c r="V55" s="2359">
        <v>150</v>
      </c>
      <c r="W55" s="2012">
        <f t="shared" si="6"/>
        <v>501</v>
      </c>
      <c r="X55" s="2183">
        <v>24</v>
      </c>
      <c r="Y55" s="2014">
        <f t="shared" si="7"/>
        <v>525</v>
      </c>
      <c r="Z55" s="2015">
        <f t="shared" si="8"/>
        <v>175</v>
      </c>
      <c r="AA55" s="2260"/>
      <c r="AB55" s="2261">
        <v>18</v>
      </c>
      <c r="AC55" s="2373" t="s">
        <v>134</v>
      </c>
      <c r="AD55" s="2374">
        <v>433</v>
      </c>
    </row>
    <row r="56" spans="1:64" ht="20.100000000000001" customHeight="1" outlineLevel="1" x14ac:dyDescent="0.2">
      <c r="A56" s="2355"/>
      <c r="B56" s="2298" t="s">
        <v>567</v>
      </c>
      <c r="C56" s="2163">
        <v>145</v>
      </c>
      <c r="D56" s="2298" t="s">
        <v>11</v>
      </c>
      <c r="E56" s="2163">
        <v>125</v>
      </c>
      <c r="F56" s="2297" t="s">
        <v>136</v>
      </c>
      <c r="G56" s="2163">
        <v>131</v>
      </c>
      <c r="H56" s="2298" t="s">
        <v>39</v>
      </c>
      <c r="I56" s="2163">
        <v>139</v>
      </c>
      <c r="J56" s="2298" t="s">
        <v>134</v>
      </c>
      <c r="K56" s="2163">
        <v>127</v>
      </c>
      <c r="L56" s="2298" t="s">
        <v>67</v>
      </c>
      <c r="M56" s="2164">
        <v>159</v>
      </c>
      <c r="N56" s="2299"/>
      <c r="O56" s="2305"/>
      <c r="P56" s="2017">
        <v>17</v>
      </c>
      <c r="Q56" s="2357" t="s">
        <v>567</v>
      </c>
      <c r="R56" s="2019" t="s">
        <v>524</v>
      </c>
      <c r="S56" s="2020">
        <v>147</v>
      </c>
      <c r="T56" s="2020">
        <v>186</v>
      </c>
      <c r="U56" s="2020">
        <v>156</v>
      </c>
      <c r="V56" s="2021">
        <v>145</v>
      </c>
      <c r="W56" s="2012">
        <f t="shared" si="6"/>
        <v>489</v>
      </c>
      <c r="X56" s="2156"/>
      <c r="Y56" s="2014">
        <f t="shared" si="7"/>
        <v>489</v>
      </c>
      <c r="Z56" s="2015">
        <f t="shared" si="8"/>
        <v>163</v>
      </c>
      <c r="AA56" s="2260"/>
      <c r="AB56" s="2273"/>
      <c r="AD56" s="2273"/>
    </row>
    <row r="57" spans="1:64" ht="20.100000000000001" customHeight="1" outlineLevel="1" thickBot="1" x14ac:dyDescent="0.25">
      <c r="A57" s="2368"/>
      <c r="B57" s="2308" t="s">
        <v>585</v>
      </c>
      <c r="C57" s="2174">
        <v>139</v>
      </c>
      <c r="D57" s="2307" t="s">
        <v>566</v>
      </c>
      <c r="E57" s="2174">
        <v>150</v>
      </c>
      <c r="F57" s="2308" t="s">
        <v>36</v>
      </c>
      <c r="G57" s="2174">
        <v>150</v>
      </c>
      <c r="H57" s="2307" t="s">
        <v>568</v>
      </c>
      <c r="I57" s="2174">
        <v>181</v>
      </c>
      <c r="J57" s="2307" t="s">
        <v>569</v>
      </c>
      <c r="K57" s="2174">
        <v>161</v>
      </c>
      <c r="L57" s="2307" t="s">
        <v>51</v>
      </c>
      <c r="M57" s="2175">
        <v>145</v>
      </c>
      <c r="N57" s="2299"/>
      <c r="O57" s="2305"/>
      <c r="P57" s="2051">
        <v>18</v>
      </c>
      <c r="Q57" s="2375" t="s">
        <v>575</v>
      </c>
      <c r="R57" s="2053" t="s">
        <v>525</v>
      </c>
      <c r="S57" s="2054">
        <v>177</v>
      </c>
      <c r="T57" s="2054">
        <v>166</v>
      </c>
      <c r="U57" s="2054">
        <v>162</v>
      </c>
      <c r="V57" s="2376">
        <v>0</v>
      </c>
      <c r="W57" s="2195">
        <f t="shared" si="6"/>
        <v>505</v>
      </c>
      <c r="X57" s="2196"/>
      <c r="Y57" s="2197">
        <f t="shared" si="7"/>
        <v>505</v>
      </c>
      <c r="Z57" s="2198">
        <f t="shared" si="8"/>
        <v>168.33333333333334</v>
      </c>
      <c r="AA57" s="2377"/>
      <c r="AB57" s="2378"/>
      <c r="AC57" s="2379"/>
      <c r="AD57" s="2380"/>
    </row>
    <row r="58" spans="1:64" ht="20.100000000000001" customHeight="1" outlineLevel="1" x14ac:dyDescent="0.2">
      <c r="A58" s="2337"/>
      <c r="B58" s="2098"/>
      <c r="C58" s="2310"/>
      <c r="D58" s="2199"/>
      <c r="E58" s="2310"/>
      <c r="F58" s="2199"/>
      <c r="G58" s="2310"/>
      <c r="H58" s="2199"/>
      <c r="I58" s="2310"/>
      <c r="J58" s="2199"/>
      <c r="K58" s="2310"/>
      <c r="L58" s="2200"/>
      <c r="M58" s="2310"/>
      <c r="N58" s="2299"/>
      <c r="O58" s="2305"/>
      <c r="P58" s="2340"/>
      <c r="Q58" s="2381"/>
      <c r="R58" s="2382"/>
      <c r="S58" s="2234"/>
      <c r="T58" s="2234"/>
      <c r="U58" s="2234"/>
      <c r="V58" s="2320"/>
      <c r="W58" s="2321"/>
      <c r="X58" s="2322"/>
      <c r="Y58" s="2383"/>
      <c r="Z58" s="2383"/>
      <c r="AA58" s="2377"/>
      <c r="AB58" s="2378"/>
      <c r="AC58" s="2379"/>
      <c r="AD58" s="2380"/>
    </row>
    <row r="59" spans="1:64" s="2234" customFormat="1" ht="20.100000000000001" customHeight="1" outlineLevel="1" x14ac:dyDescent="0.2">
      <c r="A59" s="2273"/>
      <c r="B59" s="2273"/>
      <c r="C59" s="2273"/>
      <c r="D59" s="2273"/>
      <c r="E59" s="2273"/>
      <c r="F59" s="2273"/>
      <c r="G59" s="2273"/>
      <c r="H59" s="2273"/>
      <c r="I59" s="2273"/>
      <c r="J59" s="2273"/>
      <c r="K59" s="2273"/>
      <c r="L59" s="2273"/>
      <c r="M59" s="2273"/>
      <c r="N59" s="2299"/>
      <c r="O59" s="2305"/>
      <c r="P59" s="2384"/>
      <c r="Q59" s="2384"/>
      <c r="R59" s="2384"/>
      <c r="S59" s="2384"/>
      <c r="T59" s="2384"/>
      <c r="U59" s="2384"/>
      <c r="V59" s="2384"/>
      <c r="W59" s="2384"/>
      <c r="X59" s="2384"/>
      <c r="Y59" s="2384"/>
      <c r="Z59" s="2384"/>
      <c r="AA59" s="2340"/>
      <c r="AB59" s="2282"/>
      <c r="AC59" s="2282"/>
      <c r="AD59" s="2385"/>
      <c r="AE59" s="2277"/>
      <c r="AF59" s="2273"/>
      <c r="AG59" s="2273"/>
    </row>
    <row r="60" spans="1:64" s="2282" customFormat="1" ht="20.100000000000001" customHeight="1" outlineLevel="1" x14ac:dyDescent="0.2">
      <c r="A60" s="2205" t="s">
        <v>91</v>
      </c>
      <c r="B60" s="2342"/>
      <c r="C60" s="1961"/>
      <c r="D60" s="1961"/>
      <c r="E60" s="1961"/>
      <c r="F60" s="1961"/>
      <c r="G60" s="1961"/>
      <c r="H60" s="1961"/>
      <c r="I60" s="1961"/>
      <c r="J60" s="1961"/>
      <c r="K60" s="1961"/>
      <c r="L60" s="1961"/>
      <c r="M60" s="1961"/>
      <c r="N60" s="2302"/>
      <c r="O60" s="2260"/>
      <c r="P60" s="1961"/>
      <c r="Q60" s="2284"/>
      <c r="R60" s="2279"/>
      <c r="S60" s="2279"/>
      <c r="T60" s="2279"/>
      <c r="U60" s="2279"/>
      <c r="V60" s="2279"/>
      <c r="W60" s="2279"/>
      <c r="X60" s="2279"/>
      <c r="Y60" s="2279"/>
      <c r="Z60" s="2279"/>
      <c r="AA60" s="2386"/>
      <c r="AB60" s="1961"/>
      <c r="AD60" s="2387"/>
      <c r="AE60" s="2277"/>
      <c r="AF60" s="2273"/>
      <c r="AG60" s="2273"/>
    </row>
    <row r="61" spans="1:64" s="2260" customFormat="1" ht="20.100000000000001" customHeight="1" outlineLevel="1" thickBot="1" x14ac:dyDescent="0.25">
      <c r="A61" s="2273"/>
      <c r="B61" s="2273"/>
      <c r="C61" s="2273"/>
      <c r="D61" s="2273"/>
      <c r="E61" s="2273"/>
      <c r="F61" s="2273"/>
      <c r="G61" s="2273"/>
      <c r="H61" s="2273"/>
      <c r="I61" s="2273"/>
      <c r="J61" s="2273"/>
      <c r="K61" s="2273"/>
      <c r="L61" s="2273"/>
      <c r="M61" s="2273"/>
      <c r="N61" s="2311"/>
      <c r="O61" s="2305"/>
      <c r="P61" s="2388"/>
      <c r="Q61" s="2389"/>
      <c r="R61" s="2273"/>
      <c r="S61" s="2273"/>
      <c r="T61" s="2273"/>
      <c r="U61" s="2273"/>
      <c r="V61" s="2273"/>
      <c r="W61" s="2273"/>
      <c r="X61" s="2273"/>
      <c r="Y61" s="2273"/>
      <c r="Z61" s="2273"/>
      <c r="AA61" s="2386"/>
      <c r="AB61" s="1961"/>
      <c r="AC61" s="2282"/>
      <c r="AD61" s="1961" t="s">
        <v>59</v>
      </c>
      <c r="AE61" s="2277"/>
      <c r="AF61" s="2273"/>
      <c r="AG61" s="2273"/>
    </row>
    <row r="62" spans="1:64" s="2260" customFormat="1" ht="20.100000000000001" customHeight="1" outlineLevel="1" x14ac:dyDescent="0.2">
      <c r="A62" s="2390" t="s">
        <v>531</v>
      </c>
      <c r="B62" s="2391"/>
      <c r="C62" s="2391"/>
      <c r="D62" s="2391"/>
      <c r="E62" s="2391"/>
      <c r="F62" s="2391"/>
      <c r="G62" s="2391"/>
      <c r="H62" s="2391"/>
      <c r="I62" s="2391"/>
      <c r="J62" s="2391"/>
      <c r="K62" s="2391"/>
      <c r="L62" s="2391"/>
      <c r="M62" s="2392"/>
      <c r="N62" s="2311"/>
      <c r="O62" s="2305"/>
      <c r="P62" s="2213" t="s">
        <v>511</v>
      </c>
      <c r="Q62" s="2393" t="s">
        <v>532</v>
      </c>
      <c r="R62" s="2393"/>
      <c r="S62" s="2393"/>
      <c r="T62" s="2393"/>
      <c r="U62" s="2393"/>
      <c r="V62" s="2393"/>
      <c r="W62" s="2393"/>
      <c r="X62" s="2393"/>
      <c r="Y62" s="2215" t="s">
        <v>513</v>
      </c>
      <c r="Z62" s="2216" t="s">
        <v>0</v>
      </c>
      <c r="AA62" s="2386"/>
      <c r="AB62" s="2229">
        <v>1</v>
      </c>
      <c r="AC62" s="1979" t="s">
        <v>573</v>
      </c>
      <c r="AD62" s="2231">
        <v>737</v>
      </c>
      <c r="AE62" s="2277"/>
      <c r="AF62" s="2273"/>
      <c r="AG62" s="2273"/>
    </row>
    <row r="63" spans="1:64" s="2377" customFormat="1" ht="20.100000000000001" customHeight="1" outlineLevel="1" thickBot="1" x14ac:dyDescent="0.25">
      <c r="A63" s="2394" t="s">
        <v>514</v>
      </c>
      <c r="B63" s="2219" t="s">
        <v>121</v>
      </c>
      <c r="C63" s="2219" t="s">
        <v>82</v>
      </c>
      <c r="D63" s="2219" t="s">
        <v>122</v>
      </c>
      <c r="E63" s="2219" t="s">
        <v>82</v>
      </c>
      <c r="F63" s="2219" t="s">
        <v>123</v>
      </c>
      <c r="G63" s="2219" t="s">
        <v>82</v>
      </c>
      <c r="H63" s="2219" t="s">
        <v>124</v>
      </c>
      <c r="I63" s="2219" t="s">
        <v>82</v>
      </c>
      <c r="J63" s="2219" t="s">
        <v>515</v>
      </c>
      <c r="K63" s="2219" t="s">
        <v>82</v>
      </c>
      <c r="L63" s="2219" t="s">
        <v>516</v>
      </c>
      <c r="M63" s="2220" t="s">
        <v>82</v>
      </c>
      <c r="N63" s="2288"/>
      <c r="O63" s="2260"/>
      <c r="P63" s="2221"/>
      <c r="Q63" s="2222" t="s">
        <v>472</v>
      </c>
      <c r="R63" s="2223" t="s">
        <v>132</v>
      </c>
      <c r="S63" s="2224" t="s">
        <v>1</v>
      </c>
      <c r="T63" s="2224" t="s">
        <v>2</v>
      </c>
      <c r="U63" s="2224" t="s">
        <v>3</v>
      </c>
      <c r="V63" s="2225" t="s">
        <v>6</v>
      </c>
      <c r="W63" s="2224" t="s">
        <v>517</v>
      </c>
      <c r="X63" s="2224" t="s">
        <v>87</v>
      </c>
      <c r="Y63" s="2227"/>
      <c r="Z63" s="2228"/>
      <c r="AA63" s="2384"/>
      <c r="AB63" s="2243">
        <v>2</v>
      </c>
      <c r="AC63" s="1999" t="s">
        <v>34</v>
      </c>
      <c r="AD63" s="2244">
        <v>716</v>
      </c>
      <c r="AE63" s="2319"/>
      <c r="AF63" s="2260"/>
      <c r="AG63" s="2260"/>
      <c r="AH63" s="2260"/>
      <c r="AI63" s="2260"/>
      <c r="AJ63" s="2260"/>
      <c r="AK63" s="2260"/>
      <c r="AL63" s="2260"/>
      <c r="AM63" s="2260"/>
      <c r="AN63" s="2260"/>
      <c r="AO63" s="2260"/>
      <c r="AP63" s="2260"/>
      <c r="AQ63" s="2260"/>
      <c r="AR63" s="2260"/>
      <c r="AS63" s="2260"/>
      <c r="AT63" s="2260"/>
      <c r="AU63" s="2260"/>
      <c r="AV63" s="2260"/>
      <c r="AW63" s="2260"/>
      <c r="AX63" s="2260"/>
      <c r="AY63" s="2260"/>
      <c r="AZ63" s="2260"/>
      <c r="BA63" s="2260"/>
      <c r="BB63" s="2260"/>
      <c r="BC63" s="2260"/>
      <c r="BD63" s="2260"/>
      <c r="BE63" s="2260"/>
      <c r="BF63" s="2260"/>
      <c r="BG63" s="2260"/>
      <c r="BH63" s="2260"/>
      <c r="BI63" s="2260"/>
      <c r="BJ63" s="2260"/>
      <c r="BK63" s="2260"/>
      <c r="BL63" s="2260"/>
    </row>
    <row r="64" spans="1:64" s="2377" customFormat="1" ht="20.100000000000001" customHeight="1" outlineLevel="1" x14ac:dyDescent="0.2">
      <c r="A64" s="2394"/>
      <c r="B64" s="2297" t="s">
        <v>36</v>
      </c>
      <c r="C64" s="2232">
        <v>111</v>
      </c>
      <c r="D64" s="2297" t="s">
        <v>14</v>
      </c>
      <c r="E64" s="2232">
        <v>127</v>
      </c>
      <c r="F64" s="2298" t="s">
        <v>569</v>
      </c>
      <c r="G64" s="2232">
        <v>150</v>
      </c>
      <c r="H64" s="2298" t="s">
        <v>47</v>
      </c>
      <c r="I64" s="2232">
        <v>188</v>
      </c>
      <c r="J64" s="2298" t="s">
        <v>34</v>
      </c>
      <c r="K64" s="2232">
        <v>213</v>
      </c>
      <c r="L64" s="2298" t="s">
        <v>67</v>
      </c>
      <c r="M64" s="2233">
        <v>176</v>
      </c>
      <c r="N64" s="2294"/>
      <c r="O64" s="2305"/>
      <c r="P64" s="2395">
        <f t="shared" ref="P64:P75" si="9">P63+1</f>
        <v>1</v>
      </c>
      <c r="Q64" s="2396" t="s">
        <v>36</v>
      </c>
      <c r="R64" s="2151" t="s">
        <v>70</v>
      </c>
      <c r="S64" s="2238">
        <f>C64</f>
        <v>111</v>
      </c>
      <c r="T64" s="2238">
        <f>E69</f>
        <v>119</v>
      </c>
      <c r="U64" s="2238">
        <f>G72</f>
        <v>158</v>
      </c>
      <c r="V64" s="2239">
        <f>I77</f>
        <v>161</v>
      </c>
      <c r="W64" s="2240">
        <f>SUM(S64:V64)</f>
        <v>549</v>
      </c>
      <c r="X64" s="2241">
        <v>32</v>
      </c>
      <c r="Y64" s="2014">
        <f>SUM(W64:X64)</f>
        <v>581</v>
      </c>
      <c r="Z64" s="2015">
        <f>Y64/4</f>
        <v>145.25</v>
      </c>
      <c r="AA64" s="1960"/>
      <c r="AB64" s="2243">
        <v>3</v>
      </c>
      <c r="AC64" s="1999" t="s">
        <v>47</v>
      </c>
      <c r="AD64" s="2244">
        <v>716</v>
      </c>
      <c r="AE64" s="2319"/>
      <c r="AF64" s="2260"/>
      <c r="AG64" s="2260"/>
      <c r="AH64" s="2260"/>
      <c r="AI64" s="2260"/>
      <c r="AJ64" s="2260"/>
      <c r="AK64" s="2260"/>
      <c r="AL64" s="2260"/>
      <c r="AM64" s="2260"/>
      <c r="AN64" s="2260"/>
      <c r="AO64" s="2260"/>
      <c r="AP64" s="2260"/>
      <c r="AQ64" s="2260"/>
      <c r="AR64" s="2260"/>
      <c r="AS64" s="2260"/>
      <c r="AT64" s="2260"/>
      <c r="AU64" s="2260"/>
      <c r="AV64" s="2260"/>
      <c r="AW64" s="2260"/>
      <c r="AX64" s="2260"/>
      <c r="AY64" s="2260"/>
      <c r="AZ64" s="2260"/>
      <c r="BA64" s="2260"/>
      <c r="BB64" s="2260"/>
      <c r="BC64" s="2260"/>
      <c r="BD64" s="2260"/>
      <c r="BE64" s="2260"/>
      <c r="BF64" s="2260"/>
      <c r="BG64" s="2260"/>
      <c r="BH64" s="2260"/>
      <c r="BI64" s="2260"/>
      <c r="BJ64" s="2260"/>
      <c r="BK64" s="2260"/>
      <c r="BL64" s="2260"/>
    </row>
    <row r="65" spans="1:64" s="2377" customFormat="1" ht="20.100000000000001" customHeight="1" outlineLevel="1" x14ac:dyDescent="0.2">
      <c r="A65" s="2394"/>
      <c r="B65" s="2298" t="s">
        <v>575</v>
      </c>
      <c r="C65" s="2232">
        <v>161</v>
      </c>
      <c r="D65" s="2298" t="s">
        <v>12</v>
      </c>
      <c r="E65" s="2232">
        <v>212</v>
      </c>
      <c r="F65" s="2297" t="s">
        <v>585</v>
      </c>
      <c r="G65" s="2232">
        <v>157</v>
      </c>
      <c r="H65" s="2298" t="s">
        <v>11</v>
      </c>
      <c r="I65" s="2232">
        <v>157</v>
      </c>
      <c r="J65" s="2298" t="s">
        <v>573</v>
      </c>
      <c r="K65" s="2232">
        <v>180</v>
      </c>
      <c r="L65" s="2298" t="s">
        <v>567</v>
      </c>
      <c r="M65" s="2233">
        <v>137</v>
      </c>
      <c r="N65" s="2340"/>
      <c r="O65" s="2340"/>
      <c r="P65" s="2397">
        <f t="shared" si="9"/>
        <v>2</v>
      </c>
      <c r="Q65" s="2398" t="s">
        <v>575</v>
      </c>
      <c r="R65" s="2019" t="s">
        <v>75</v>
      </c>
      <c r="S65" s="2248">
        <f>C65</f>
        <v>161</v>
      </c>
      <c r="T65" s="2248">
        <f>E68</f>
        <v>173</v>
      </c>
      <c r="U65" s="2248">
        <f>G73</f>
        <v>128</v>
      </c>
      <c r="V65" s="2249">
        <f>I76</f>
        <v>145</v>
      </c>
      <c r="W65" s="2240">
        <f t="shared" ref="W65:W75" si="10">SUM(S65:V65)</f>
        <v>607</v>
      </c>
      <c r="X65" s="2250">
        <v>0</v>
      </c>
      <c r="Y65" s="2014">
        <f t="shared" ref="Y65:Y75" si="11">SUM(W65:X65)</f>
        <v>607</v>
      </c>
      <c r="Z65" s="2015">
        <f>Y65/4</f>
        <v>151.75</v>
      </c>
      <c r="AA65" s="2207"/>
      <c r="AB65" s="2251">
        <v>4</v>
      </c>
      <c r="AC65" s="2047" t="s">
        <v>12</v>
      </c>
      <c r="AD65" s="2399">
        <v>683</v>
      </c>
      <c r="AE65" s="2319"/>
      <c r="AF65" s="2260"/>
      <c r="AG65" s="2260"/>
      <c r="AH65" s="2260"/>
      <c r="AI65" s="2260"/>
      <c r="AJ65" s="2260"/>
      <c r="AK65" s="2260"/>
      <c r="AL65" s="2260"/>
      <c r="AM65" s="2260"/>
      <c r="AN65" s="2260"/>
      <c r="AO65" s="2260"/>
      <c r="AP65" s="2260"/>
      <c r="AQ65" s="2260"/>
      <c r="AR65" s="2260"/>
      <c r="AS65" s="2260"/>
      <c r="AT65" s="2260"/>
      <c r="AU65" s="2260"/>
      <c r="AV65" s="2260"/>
      <c r="AW65" s="2260"/>
      <c r="AX65" s="2260"/>
      <c r="AY65" s="2260"/>
      <c r="AZ65" s="2260"/>
      <c r="BA65" s="2260"/>
      <c r="BB65" s="2260"/>
      <c r="BC65" s="2260"/>
      <c r="BD65" s="2260"/>
      <c r="BE65" s="2260"/>
      <c r="BF65" s="2260"/>
      <c r="BG65" s="2260"/>
      <c r="BH65" s="2260"/>
      <c r="BI65" s="2260"/>
      <c r="BJ65" s="2260"/>
      <c r="BK65" s="2260"/>
      <c r="BL65" s="2260"/>
    </row>
    <row r="66" spans="1:64" s="2377" customFormat="1" ht="20.100000000000001" customHeight="1" outlineLevel="1" x14ac:dyDescent="0.2">
      <c r="A66" s="2360"/>
      <c r="B66" s="2361"/>
      <c r="C66" s="1987"/>
      <c r="D66" s="2361"/>
      <c r="E66" s="1987"/>
      <c r="F66" s="2361"/>
      <c r="G66" s="1987"/>
      <c r="H66" s="2361"/>
      <c r="I66" s="1987"/>
      <c r="J66" s="2361"/>
      <c r="K66" s="1987"/>
      <c r="L66" s="2361"/>
      <c r="M66" s="2161"/>
      <c r="N66" s="2386"/>
      <c r="O66" s="2386"/>
      <c r="P66" s="2397">
        <f>P65+1</f>
        <v>3</v>
      </c>
      <c r="Q66" s="2396" t="s">
        <v>14</v>
      </c>
      <c r="R66" s="2019" t="s">
        <v>72</v>
      </c>
      <c r="S66" s="2248">
        <f>E64</f>
        <v>127</v>
      </c>
      <c r="T66" s="2248">
        <f>G69</f>
        <v>138</v>
      </c>
      <c r="U66" s="2248">
        <f>I72</f>
        <v>137</v>
      </c>
      <c r="V66" s="2249">
        <v>164</v>
      </c>
      <c r="W66" s="2240">
        <f t="shared" si="10"/>
        <v>566</v>
      </c>
      <c r="X66" s="2250">
        <v>32</v>
      </c>
      <c r="Y66" s="2014">
        <f t="shared" si="11"/>
        <v>598</v>
      </c>
      <c r="Z66" s="2015">
        <f t="shared" ref="Z66:Z75" si="12">Y66/4</f>
        <v>149.5</v>
      </c>
      <c r="AA66" s="2273"/>
      <c r="AB66" s="2251">
        <v>5</v>
      </c>
      <c r="AC66" s="2047" t="s">
        <v>67</v>
      </c>
      <c r="AD66" s="2253">
        <v>656</v>
      </c>
      <c r="AE66" s="2319"/>
      <c r="AF66" s="2260"/>
      <c r="AG66" s="2260"/>
      <c r="AH66" s="2260"/>
      <c r="AI66" s="2260"/>
      <c r="AJ66" s="2260"/>
      <c r="AK66" s="2260"/>
      <c r="AL66" s="2260"/>
      <c r="AM66" s="2260"/>
      <c r="AN66" s="2260"/>
      <c r="AO66" s="2260"/>
      <c r="AP66" s="2260"/>
      <c r="AQ66" s="2260"/>
      <c r="AR66" s="2260"/>
      <c r="AS66" s="2260"/>
      <c r="AT66" s="2260"/>
      <c r="AU66" s="2260"/>
      <c r="AV66" s="2260"/>
      <c r="AW66" s="2260"/>
      <c r="AX66" s="2260"/>
      <c r="AY66" s="2260"/>
      <c r="AZ66" s="2260"/>
      <c r="BA66" s="2260"/>
      <c r="BB66" s="2260"/>
      <c r="BC66" s="2260"/>
      <c r="BD66" s="2260"/>
      <c r="BE66" s="2260"/>
      <c r="BF66" s="2260"/>
      <c r="BG66" s="2260"/>
      <c r="BH66" s="2260"/>
      <c r="BI66" s="2260"/>
      <c r="BJ66" s="2260"/>
      <c r="BK66" s="2260"/>
      <c r="BL66" s="2260"/>
    </row>
    <row r="67" spans="1:64" s="2377" customFormat="1" ht="20.100000000000001" customHeight="1" outlineLevel="1" x14ac:dyDescent="0.2">
      <c r="A67" s="2394" t="s">
        <v>518</v>
      </c>
      <c r="B67" s="2219" t="s">
        <v>121</v>
      </c>
      <c r="C67" s="2219" t="s">
        <v>82</v>
      </c>
      <c r="D67" s="2219" t="s">
        <v>122</v>
      </c>
      <c r="E67" s="2219" t="s">
        <v>82</v>
      </c>
      <c r="F67" s="2219" t="s">
        <v>123</v>
      </c>
      <c r="G67" s="2219" t="s">
        <v>82</v>
      </c>
      <c r="H67" s="2219" t="s">
        <v>124</v>
      </c>
      <c r="I67" s="2219" t="s">
        <v>82</v>
      </c>
      <c r="J67" s="2219" t="s">
        <v>515</v>
      </c>
      <c r="K67" s="2219" t="s">
        <v>82</v>
      </c>
      <c r="L67" s="2219" t="s">
        <v>516</v>
      </c>
      <c r="M67" s="2220" t="s">
        <v>82</v>
      </c>
      <c r="N67" s="2386"/>
      <c r="O67" s="2386"/>
      <c r="P67" s="2397">
        <f t="shared" si="9"/>
        <v>4</v>
      </c>
      <c r="Q67" s="2400" t="s">
        <v>12</v>
      </c>
      <c r="R67" s="2019" t="s">
        <v>76</v>
      </c>
      <c r="S67" s="2248">
        <f>E65</f>
        <v>212</v>
      </c>
      <c r="T67" s="2248">
        <f>G68</f>
        <v>159</v>
      </c>
      <c r="U67" s="2248">
        <f>I73</f>
        <v>147</v>
      </c>
      <c r="V67" s="2249">
        <f>K76</f>
        <v>165</v>
      </c>
      <c r="W67" s="2240">
        <f t="shared" si="10"/>
        <v>683</v>
      </c>
      <c r="X67" s="2250">
        <v>0</v>
      </c>
      <c r="Y67" s="2014">
        <f t="shared" si="11"/>
        <v>683</v>
      </c>
      <c r="Z67" s="2015">
        <f t="shared" si="12"/>
        <v>170.75</v>
      </c>
      <c r="AA67" s="2273"/>
      <c r="AB67" s="2251">
        <v>6</v>
      </c>
      <c r="AC67" s="2074" t="s">
        <v>585</v>
      </c>
      <c r="AD67" s="2253">
        <v>652</v>
      </c>
      <c r="AE67" s="2319"/>
      <c r="AF67" s="2260"/>
      <c r="AG67" s="2260"/>
      <c r="AH67" s="2260"/>
      <c r="AI67" s="2260"/>
      <c r="AJ67" s="2260"/>
      <c r="AK67" s="2260"/>
      <c r="AL67" s="2260"/>
      <c r="AM67" s="2260"/>
      <c r="AN67" s="2260"/>
      <c r="AO67" s="2260"/>
      <c r="AP67" s="2260"/>
      <c r="AQ67" s="2260"/>
      <c r="AR67" s="2260"/>
      <c r="AS67" s="2260"/>
      <c r="AT67" s="2260"/>
      <c r="AU67" s="2260"/>
      <c r="AV67" s="2260"/>
      <c r="AW67" s="2260"/>
      <c r="AX67" s="2260"/>
      <c r="AY67" s="2260"/>
      <c r="AZ67" s="2260"/>
      <c r="BA67" s="2260"/>
      <c r="BB67" s="2260"/>
      <c r="BC67" s="2260"/>
      <c r="BD67" s="2260"/>
      <c r="BE67" s="2260"/>
      <c r="BF67" s="2260"/>
      <c r="BG67" s="2260"/>
      <c r="BH67" s="2260"/>
      <c r="BI67" s="2260"/>
      <c r="BJ67" s="2260"/>
      <c r="BK67" s="2260"/>
      <c r="BL67" s="2260"/>
    </row>
    <row r="68" spans="1:64" s="2377" customFormat="1" ht="20.100000000000001" customHeight="1" outlineLevel="1" x14ac:dyDescent="0.2">
      <c r="A68" s="2394"/>
      <c r="B68" s="2298" t="s">
        <v>567</v>
      </c>
      <c r="C68" s="2232">
        <v>156</v>
      </c>
      <c r="D68" s="2298" t="s">
        <v>575</v>
      </c>
      <c r="E68" s="2232">
        <v>173</v>
      </c>
      <c r="F68" s="2298" t="s">
        <v>12</v>
      </c>
      <c r="G68" s="2232">
        <v>159</v>
      </c>
      <c r="H68" s="2297" t="s">
        <v>585</v>
      </c>
      <c r="I68" s="2232">
        <v>174</v>
      </c>
      <c r="J68" s="2298" t="s">
        <v>11</v>
      </c>
      <c r="K68" s="2232">
        <v>158</v>
      </c>
      <c r="L68" s="2298" t="s">
        <v>573</v>
      </c>
      <c r="M68" s="2233">
        <v>201</v>
      </c>
      <c r="N68" s="2386"/>
      <c r="O68" s="2386"/>
      <c r="P68" s="2397">
        <f t="shared" si="9"/>
        <v>5</v>
      </c>
      <c r="Q68" s="2401" t="s">
        <v>569</v>
      </c>
      <c r="R68" s="2019" t="s">
        <v>73</v>
      </c>
      <c r="S68" s="2248">
        <f>G64</f>
        <v>150</v>
      </c>
      <c r="T68" s="2248">
        <f>I69</f>
        <v>115</v>
      </c>
      <c r="U68" s="2248">
        <f>K72</f>
        <v>140</v>
      </c>
      <c r="V68" s="2249">
        <f>M77</f>
        <v>157</v>
      </c>
      <c r="W68" s="2240">
        <f t="shared" si="10"/>
        <v>562</v>
      </c>
      <c r="X68" s="2250">
        <v>0</v>
      </c>
      <c r="Y68" s="2014">
        <f t="shared" si="11"/>
        <v>562</v>
      </c>
      <c r="Z68" s="2015">
        <f t="shared" si="12"/>
        <v>140.5</v>
      </c>
      <c r="AA68" s="2207"/>
      <c r="AB68" s="2251">
        <v>7</v>
      </c>
      <c r="AC68" s="2047" t="s">
        <v>11</v>
      </c>
      <c r="AD68" s="2253">
        <v>634</v>
      </c>
      <c r="AE68" s="2319"/>
      <c r="AF68" s="2260"/>
      <c r="AG68" s="2260"/>
      <c r="AH68" s="2260"/>
      <c r="AI68" s="2260"/>
      <c r="AJ68" s="2260"/>
      <c r="AK68" s="2260"/>
      <c r="AL68" s="2260"/>
      <c r="AM68" s="2260"/>
      <c r="AN68" s="2260"/>
      <c r="AO68" s="2260"/>
      <c r="AP68" s="2260"/>
      <c r="AQ68" s="2260"/>
      <c r="AR68" s="2260"/>
      <c r="AS68" s="2260"/>
      <c r="AT68" s="2260"/>
      <c r="AU68" s="2260"/>
      <c r="AV68" s="2260"/>
      <c r="AW68" s="2260"/>
      <c r="AX68" s="2260"/>
      <c r="AY68" s="2260"/>
      <c r="AZ68" s="2260"/>
      <c r="BA68" s="2260"/>
      <c r="BB68" s="2260"/>
      <c r="BC68" s="2260"/>
      <c r="BD68" s="2260"/>
      <c r="BE68" s="2260"/>
      <c r="BF68" s="2260"/>
      <c r="BG68" s="2260"/>
      <c r="BH68" s="2260"/>
      <c r="BI68" s="2260"/>
      <c r="BJ68" s="2260"/>
      <c r="BK68" s="2260"/>
      <c r="BL68" s="2260"/>
    </row>
    <row r="69" spans="1:64" ht="20.100000000000001" customHeight="1" outlineLevel="1" x14ac:dyDescent="0.2">
      <c r="A69" s="2394"/>
      <c r="B69" s="2298" t="s">
        <v>67</v>
      </c>
      <c r="C69" s="2232">
        <v>162</v>
      </c>
      <c r="D69" s="2297" t="s">
        <v>36</v>
      </c>
      <c r="E69" s="2232">
        <v>119</v>
      </c>
      <c r="F69" s="2297" t="s">
        <v>14</v>
      </c>
      <c r="G69" s="2232">
        <v>138</v>
      </c>
      <c r="H69" s="2298" t="s">
        <v>569</v>
      </c>
      <c r="I69" s="2232">
        <v>115</v>
      </c>
      <c r="J69" s="2298" t="s">
        <v>47</v>
      </c>
      <c r="K69" s="2232">
        <v>158</v>
      </c>
      <c r="L69" s="2298" t="s">
        <v>34</v>
      </c>
      <c r="M69" s="2233">
        <v>186</v>
      </c>
      <c r="N69" s="2384"/>
      <c r="O69" s="2384"/>
      <c r="P69" s="2397">
        <f t="shared" si="9"/>
        <v>6</v>
      </c>
      <c r="Q69" s="2396" t="s">
        <v>585</v>
      </c>
      <c r="R69" s="2019" t="s">
        <v>77</v>
      </c>
      <c r="S69" s="2248">
        <f>G65</f>
        <v>157</v>
      </c>
      <c r="T69" s="2248">
        <f>I68</f>
        <v>174</v>
      </c>
      <c r="U69" s="2248">
        <f>K73</f>
        <v>135</v>
      </c>
      <c r="V69" s="2249">
        <f>M76</f>
        <v>154</v>
      </c>
      <c r="W69" s="2240">
        <f t="shared" si="10"/>
        <v>620</v>
      </c>
      <c r="X69" s="2250">
        <v>32</v>
      </c>
      <c r="Y69" s="2014">
        <f t="shared" si="11"/>
        <v>652</v>
      </c>
      <c r="Z69" s="2015">
        <f t="shared" si="12"/>
        <v>163</v>
      </c>
      <c r="AA69" s="2207"/>
      <c r="AB69" s="2251">
        <v>8</v>
      </c>
      <c r="AC69" s="2047" t="s">
        <v>575</v>
      </c>
      <c r="AD69" s="2253">
        <v>607</v>
      </c>
      <c r="AF69" s="1961"/>
      <c r="AG69" s="1961"/>
      <c r="AH69" s="1961"/>
      <c r="AI69" s="1961"/>
      <c r="AJ69" s="1961"/>
      <c r="AK69" s="1961"/>
      <c r="AL69" s="1961"/>
      <c r="AM69" s="1961"/>
      <c r="AN69" s="1961"/>
      <c r="AO69" s="1961"/>
      <c r="AP69" s="1961"/>
      <c r="AQ69" s="1961"/>
      <c r="AR69" s="1961"/>
      <c r="AS69" s="1961"/>
      <c r="AT69" s="1961"/>
      <c r="AU69" s="1961"/>
      <c r="AV69" s="1961"/>
      <c r="AW69" s="1961"/>
      <c r="AX69" s="1961"/>
      <c r="AY69" s="1961"/>
      <c r="AZ69" s="1961"/>
      <c r="BA69" s="1961"/>
      <c r="BB69" s="1961"/>
      <c r="BC69" s="1961"/>
      <c r="BD69" s="1961"/>
      <c r="BE69" s="1961"/>
      <c r="BF69" s="1961"/>
      <c r="BG69" s="1961"/>
      <c r="BH69" s="1961"/>
      <c r="BI69" s="1961"/>
      <c r="BJ69" s="1961"/>
      <c r="BK69" s="1961"/>
      <c r="BL69" s="1961"/>
    </row>
    <row r="70" spans="1:64" s="1961" customFormat="1" ht="20.100000000000001" customHeight="1" x14ac:dyDescent="0.2">
      <c r="A70" s="2402"/>
      <c r="B70" s="2403"/>
      <c r="C70" s="1987"/>
      <c r="D70" s="2403"/>
      <c r="E70" s="1987"/>
      <c r="F70" s="2403"/>
      <c r="G70" s="1987"/>
      <c r="H70" s="2403"/>
      <c r="I70" s="1987"/>
      <c r="J70" s="2403"/>
      <c r="K70" s="1987"/>
      <c r="L70" s="2403"/>
      <c r="M70" s="2161"/>
      <c r="N70" s="2280"/>
      <c r="O70" s="1960"/>
      <c r="P70" s="2397">
        <f t="shared" si="9"/>
        <v>7</v>
      </c>
      <c r="Q70" s="2401" t="s">
        <v>47</v>
      </c>
      <c r="R70" s="2019" t="s">
        <v>74</v>
      </c>
      <c r="S70" s="2248">
        <f>I64</f>
        <v>188</v>
      </c>
      <c r="T70" s="2248">
        <f>K69</f>
        <v>158</v>
      </c>
      <c r="U70" s="2248">
        <f>M72</f>
        <v>164</v>
      </c>
      <c r="V70" s="2249">
        <f>C77</f>
        <v>206</v>
      </c>
      <c r="W70" s="2240">
        <f t="shared" si="10"/>
        <v>716</v>
      </c>
      <c r="X70" s="2250">
        <v>0</v>
      </c>
      <c r="Y70" s="2014">
        <f t="shared" si="11"/>
        <v>716</v>
      </c>
      <c r="Z70" s="2015">
        <f t="shared" si="12"/>
        <v>179</v>
      </c>
      <c r="AA70" s="2207"/>
      <c r="AB70" s="2251">
        <v>9</v>
      </c>
      <c r="AC70" s="2074" t="s">
        <v>14</v>
      </c>
      <c r="AD70" s="2253">
        <v>598</v>
      </c>
      <c r="AE70" s="2277"/>
      <c r="AF70" s="2404"/>
    </row>
    <row r="71" spans="1:64" ht="20.100000000000001" customHeight="1" x14ac:dyDescent="0.2">
      <c r="A71" s="2394" t="s">
        <v>519</v>
      </c>
      <c r="B71" s="2219" t="s">
        <v>121</v>
      </c>
      <c r="C71" s="2219" t="s">
        <v>82</v>
      </c>
      <c r="D71" s="2219" t="s">
        <v>122</v>
      </c>
      <c r="E71" s="2219" t="s">
        <v>82</v>
      </c>
      <c r="F71" s="2219" t="s">
        <v>123</v>
      </c>
      <c r="G71" s="2219" t="s">
        <v>82</v>
      </c>
      <c r="H71" s="2219" t="s">
        <v>124</v>
      </c>
      <c r="I71" s="2219" t="s">
        <v>82</v>
      </c>
      <c r="J71" s="2219" t="s">
        <v>515</v>
      </c>
      <c r="K71" s="2219" t="s">
        <v>82</v>
      </c>
      <c r="L71" s="2219" t="s">
        <v>516</v>
      </c>
      <c r="M71" s="2220" t="s">
        <v>82</v>
      </c>
      <c r="N71" s="2302"/>
      <c r="O71" s="2302"/>
      <c r="P71" s="2397">
        <f t="shared" si="9"/>
        <v>8</v>
      </c>
      <c r="Q71" s="2401" t="s">
        <v>11</v>
      </c>
      <c r="R71" s="2019" t="s">
        <v>78</v>
      </c>
      <c r="S71" s="2248">
        <f>I65</f>
        <v>157</v>
      </c>
      <c r="T71" s="2248">
        <f>K68</f>
        <v>158</v>
      </c>
      <c r="U71" s="2248">
        <f>M73</f>
        <v>129</v>
      </c>
      <c r="V71" s="2249">
        <f>C76</f>
        <v>190</v>
      </c>
      <c r="W71" s="2240">
        <f t="shared" si="10"/>
        <v>634</v>
      </c>
      <c r="X71" s="2250">
        <v>0</v>
      </c>
      <c r="Y71" s="2014">
        <f t="shared" si="11"/>
        <v>634</v>
      </c>
      <c r="Z71" s="2015">
        <f t="shared" si="12"/>
        <v>158.5</v>
      </c>
      <c r="AA71" s="2207"/>
      <c r="AB71" s="2251">
        <v>10</v>
      </c>
      <c r="AC71" s="2047" t="s">
        <v>567</v>
      </c>
      <c r="AD71" s="2253">
        <v>586</v>
      </c>
    </row>
    <row r="72" spans="1:64" ht="20.100000000000001" customHeight="1" x14ac:dyDescent="0.2">
      <c r="A72" s="2394"/>
      <c r="B72" s="2298" t="s">
        <v>34</v>
      </c>
      <c r="C72" s="2232">
        <v>166</v>
      </c>
      <c r="D72" s="2298" t="s">
        <v>67</v>
      </c>
      <c r="E72" s="2232">
        <v>148</v>
      </c>
      <c r="F72" s="2297" t="s">
        <v>36</v>
      </c>
      <c r="G72" s="2232">
        <v>158</v>
      </c>
      <c r="H72" s="2297" t="s">
        <v>14</v>
      </c>
      <c r="I72" s="2232">
        <v>137</v>
      </c>
      <c r="J72" s="2298" t="s">
        <v>569</v>
      </c>
      <c r="K72" s="2232">
        <v>140</v>
      </c>
      <c r="L72" s="2298" t="s">
        <v>47</v>
      </c>
      <c r="M72" s="2233">
        <v>164</v>
      </c>
      <c r="N72" s="2384"/>
      <c r="O72" s="2302"/>
      <c r="P72" s="2397">
        <f t="shared" si="9"/>
        <v>9</v>
      </c>
      <c r="Q72" s="2401" t="s">
        <v>34</v>
      </c>
      <c r="R72" s="2019" t="s">
        <v>520</v>
      </c>
      <c r="S72" s="2248">
        <f>K64</f>
        <v>213</v>
      </c>
      <c r="T72" s="2248">
        <f>M69</f>
        <v>186</v>
      </c>
      <c r="U72" s="2248">
        <f>C72</f>
        <v>166</v>
      </c>
      <c r="V72" s="2249">
        <f>E77</f>
        <v>151</v>
      </c>
      <c r="W72" s="2240">
        <f t="shared" si="10"/>
        <v>716</v>
      </c>
      <c r="X72" s="2250">
        <v>0</v>
      </c>
      <c r="Y72" s="2014">
        <f t="shared" si="11"/>
        <v>716</v>
      </c>
      <c r="Z72" s="2015">
        <f t="shared" si="12"/>
        <v>179</v>
      </c>
      <c r="AA72" s="2207"/>
      <c r="AB72" s="2251">
        <v>11</v>
      </c>
      <c r="AC72" s="2074" t="s">
        <v>36</v>
      </c>
      <c r="AD72" s="2253">
        <v>581</v>
      </c>
    </row>
    <row r="73" spans="1:64" ht="20.100000000000001" customHeight="1" thickBot="1" x14ac:dyDescent="0.25">
      <c r="A73" s="2394"/>
      <c r="B73" s="2298" t="s">
        <v>573</v>
      </c>
      <c r="C73" s="2232">
        <v>146</v>
      </c>
      <c r="D73" s="2298" t="s">
        <v>567</v>
      </c>
      <c r="E73" s="2232">
        <v>166</v>
      </c>
      <c r="F73" s="2298" t="s">
        <v>575</v>
      </c>
      <c r="G73" s="2232">
        <v>128</v>
      </c>
      <c r="H73" s="2298" t="s">
        <v>12</v>
      </c>
      <c r="I73" s="2232">
        <v>147</v>
      </c>
      <c r="J73" s="2297" t="s">
        <v>585</v>
      </c>
      <c r="K73" s="2232">
        <v>135</v>
      </c>
      <c r="L73" s="2298" t="s">
        <v>11</v>
      </c>
      <c r="M73" s="2233">
        <v>129</v>
      </c>
      <c r="N73" s="2340"/>
      <c r="O73" s="2302"/>
      <c r="P73" s="2397">
        <f t="shared" si="9"/>
        <v>10</v>
      </c>
      <c r="Q73" s="2401" t="s">
        <v>573</v>
      </c>
      <c r="R73" s="2019" t="s">
        <v>521</v>
      </c>
      <c r="S73" s="2248">
        <f>K65</f>
        <v>180</v>
      </c>
      <c r="T73" s="2248">
        <f>M68</f>
        <v>201</v>
      </c>
      <c r="U73" s="2248">
        <f>C73</f>
        <v>146</v>
      </c>
      <c r="V73" s="2249">
        <f>E76</f>
        <v>210</v>
      </c>
      <c r="W73" s="2240">
        <f t="shared" si="10"/>
        <v>737</v>
      </c>
      <c r="X73" s="2250">
        <v>0</v>
      </c>
      <c r="Y73" s="2014">
        <f t="shared" si="11"/>
        <v>737</v>
      </c>
      <c r="Z73" s="2015">
        <f t="shared" si="12"/>
        <v>184.25</v>
      </c>
      <c r="AA73" s="2207"/>
      <c r="AB73" s="2261">
        <v>12</v>
      </c>
      <c r="AC73" s="2373" t="s">
        <v>569</v>
      </c>
      <c r="AD73" s="2263">
        <v>562</v>
      </c>
    </row>
    <row r="74" spans="1:64" s="2207" customFormat="1" ht="20.100000000000001" customHeight="1" x14ac:dyDescent="0.2">
      <c r="A74" s="2405"/>
      <c r="B74" s="2361"/>
      <c r="C74" s="1987"/>
      <c r="D74" s="2361"/>
      <c r="E74" s="1987"/>
      <c r="F74" s="2361"/>
      <c r="G74" s="1987"/>
      <c r="H74" s="2361"/>
      <c r="I74" s="1987"/>
      <c r="J74" s="2361"/>
      <c r="K74" s="1987"/>
      <c r="L74" s="2361"/>
      <c r="M74" s="2161"/>
      <c r="N74" s="2234"/>
      <c r="O74" s="2406"/>
      <c r="P74" s="2397">
        <f t="shared" si="9"/>
        <v>11</v>
      </c>
      <c r="Q74" s="2401" t="s">
        <v>67</v>
      </c>
      <c r="R74" s="2019" t="s">
        <v>523</v>
      </c>
      <c r="S74" s="2248">
        <f>M64</f>
        <v>176</v>
      </c>
      <c r="T74" s="2248">
        <f>C69</f>
        <v>162</v>
      </c>
      <c r="U74" s="2248">
        <f>E72</f>
        <v>148</v>
      </c>
      <c r="V74" s="2249">
        <f>G77</f>
        <v>170</v>
      </c>
      <c r="W74" s="2240">
        <f t="shared" si="10"/>
        <v>656</v>
      </c>
      <c r="X74" s="2250">
        <v>0</v>
      </c>
      <c r="Y74" s="2014">
        <f t="shared" si="11"/>
        <v>656</v>
      </c>
      <c r="Z74" s="2015">
        <f t="shared" si="12"/>
        <v>164</v>
      </c>
      <c r="AE74" s="2407"/>
    </row>
    <row r="75" spans="1:64" s="2207" customFormat="1" ht="20.100000000000001" customHeight="1" outlineLevel="1" thickBot="1" x14ac:dyDescent="0.25">
      <c r="A75" s="2394" t="s">
        <v>688</v>
      </c>
      <c r="B75" s="2219" t="s">
        <v>121</v>
      </c>
      <c r="C75" s="2219" t="s">
        <v>82</v>
      </c>
      <c r="D75" s="2219" t="s">
        <v>122</v>
      </c>
      <c r="E75" s="2219" t="s">
        <v>82</v>
      </c>
      <c r="F75" s="2219" t="s">
        <v>123</v>
      </c>
      <c r="G75" s="2219" t="s">
        <v>82</v>
      </c>
      <c r="H75" s="2219" t="s">
        <v>124</v>
      </c>
      <c r="I75" s="2219" t="s">
        <v>82</v>
      </c>
      <c r="J75" s="2219" t="s">
        <v>515</v>
      </c>
      <c r="K75" s="2219" t="s">
        <v>82</v>
      </c>
      <c r="L75" s="2219" t="s">
        <v>516</v>
      </c>
      <c r="M75" s="2220" t="s">
        <v>82</v>
      </c>
      <c r="N75" s="2234"/>
      <c r="O75" s="2406"/>
      <c r="P75" s="2408">
        <f t="shared" si="9"/>
        <v>12</v>
      </c>
      <c r="Q75" s="2409" t="s">
        <v>567</v>
      </c>
      <c r="R75" s="2053" t="s">
        <v>524</v>
      </c>
      <c r="S75" s="2266">
        <f>M65</f>
        <v>137</v>
      </c>
      <c r="T75" s="2266">
        <f>C68</f>
        <v>156</v>
      </c>
      <c r="U75" s="2266">
        <f>E73</f>
        <v>166</v>
      </c>
      <c r="V75" s="2267">
        <f>G76</f>
        <v>127</v>
      </c>
      <c r="W75" s="2268">
        <f t="shared" si="10"/>
        <v>586</v>
      </c>
      <c r="X75" s="2269">
        <v>0</v>
      </c>
      <c r="Y75" s="2197">
        <f t="shared" si="11"/>
        <v>586</v>
      </c>
      <c r="Z75" s="2198">
        <f t="shared" si="12"/>
        <v>146.5</v>
      </c>
      <c r="AA75" s="2258"/>
      <c r="AB75" s="2282"/>
      <c r="AC75" s="2273"/>
      <c r="AD75" s="2339"/>
      <c r="AE75" s="2407"/>
    </row>
    <row r="76" spans="1:64" s="2207" customFormat="1" ht="20.100000000000001" customHeight="1" outlineLevel="1" x14ac:dyDescent="0.2">
      <c r="A76" s="2394"/>
      <c r="B76" s="2298" t="s">
        <v>11</v>
      </c>
      <c r="C76" s="2232">
        <v>190</v>
      </c>
      <c r="D76" s="2298" t="s">
        <v>573</v>
      </c>
      <c r="E76" s="2232">
        <v>210</v>
      </c>
      <c r="F76" s="2298" t="s">
        <v>567</v>
      </c>
      <c r="G76" s="2232">
        <v>127</v>
      </c>
      <c r="H76" s="2298" t="s">
        <v>575</v>
      </c>
      <c r="I76" s="2232">
        <v>145</v>
      </c>
      <c r="J76" s="2298" t="s">
        <v>12</v>
      </c>
      <c r="K76" s="2232">
        <v>165</v>
      </c>
      <c r="L76" s="2297" t="s">
        <v>585</v>
      </c>
      <c r="M76" s="2233">
        <v>154</v>
      </c>
      <c r="N76" s="2406"/>
      <c r="O76" s="2406"/>
      <c r="P76" s="2388"/>
      <c r="Q76" s="2389"/>
      <c r="R76" s="2273"/>
      <c r="S76" s="2273"/>
      <c r="T76" s="2273"/>
      <c r="U76" s="2273"/>
      <c r="V76" s="2273"/>
      <c r="W76" s="2273"/>
      <c r="X76" s="2273"/>
      <c r="Y76" s="2273"/>
      <c r="Z76" s="2273"/>
      <c r="AA76" s="2273"/>
      <c r="AB76" s="1961"/>
      <c r="AC76" s="2273"/>
      <c r="AD76" s="2339"/>
      <c r="AE76" s="2407"/>
    </row>
    <row r="77" spans="1:64" s="2207" customFormat="1" ht="20.100000000000001" customHeight="1" outlineLevel="1" thickBot="1" x14ac:dyDescent="0.25">
      <c r="A77" s="2410"/>
      <c r="B77" s="2307" t="s">
        <v>47</v>
      </c>
      <c r="C77" s="2271">
        <v>206</v>
      </c>
      <c r="D77" s="2307" t="s">
        <v>34</v>
      </c>
      <c r="E77" s="2271">
        <v>151</v>
      </c>
      <c r="F77" s="2307" t="s">
        <v>67</v>
      </c>
      <c r="G77" s="2271">
        <v>170</v>
      </c>
      <c r="H77" s="2308" t="s">
        <v>36</v>
      </c>
      <c r="I77" s="2271">
        <v>161</v>
      </c>
      <c r="J77" s="2308" t="s">
        <v>14</v>
      </c>
      <c r="K77" s="2271"/>
      <c r="L77" s="2307" t="s">
        <v>569</v>
      </c>
      <c r="M77" s="2272">
        <v>157</v>
      </c>
      <c r="N77" s="2406"/>
      <c r="O77" s="2406"/>
      <c r="P77" s="2388"/>
      <c r="Q77" s="2389"/>
      <c r="R77" s="2273"/>
      <c r="S77" s="2273"/>
      <c r="T77" s="2273"/>
      <c r="U77" s="2273"/>
      <c r="V77" s="2273"/>
      <c r="W77" s="2273"/>
      <c r="X77" s="2273"/>
      <c r="Y77" s="2273"/>
      <c r="Z77" s="2273"/>
      <c r="AA77" s="2273"/>
      <c r="AB77" s="1961"/>
      <c r="AC77" s="2411"/>
      <c r="AD77" s="2065"/>
      <c r="AE77" s="2407"/>
    </row>
    <row r="78" spans="1:64" s="2207" customFormat="1" ht="20.100000000000001" customHeight="1" outlineLevel="1" x14ac:dyDescent="0.2">
      <c r="A78" s="2387"/>
      <c r="B78" s="2273"/>
      <c r="C78" s="2273"/>
      <c r="D78" s="2273"/>
      <c r="E78" s="2273"/>
      <c r="F78" s="2273"/>
      <c r="G78" s="2273"/>
      <c r="H78" s="2273"/>
      <c r="I78" s="2273"/>
      <c r="J78" s="2273"/>
      <c r="K78" s="2273"/>
      <c r="L78" s="2273"/>
      <c r="M78" s="2273"/>
      <c r="N78" s="2406"/>
      <c r="O78" s="2406"/>
      <c r="P78" s="2388"/>
      <c r="Q78" s="2389"/>
      <c r="R78" s="2273"/>
      <c r="S78" s="2273"/>
      <c r="T78" s="2273"/>
      <c r="U78" s="2273"/>
      <c r="V78" s="2273"/>
      <c r="W78" s="2273"/>
      <c r="X78" s="2273"/>
      <c r="Y78" s="2273"/>
      <c r="Z78" s="2273"/>
      <c r="AA78" s="2273"/>
      <c r="AB78" s="1961"/>
      <c r="AC78" s="2064"/>
      <c r="AD78" s="2065"/>
      <c r="AE78" s="2407"/>
    </row>
    <row r="79" spans="1:64" s="2207" customFormat="1" ht="20.100000000000001" customHeight="1" outlineLevel="1" x14ac:dyDescent="0.2">
      <c r="A79" s="2387"/>
      <c r="B79" s="2273"/>
      <c r="C79" s="2273"/>
      <c r="D79" s="2273"/>
      <c r="E79" s="2273"/>
      <c r="F79" s="2273"/>
      <c r="G79" s="2273"/>
      <c r="H79" s="2273"/>
      <c r="I79" s="2273"/>
      <c r="J79" s="2273"/>
      <c r="K79" s="2273"/>
      <c r="L79" s="2273"/>
      <c r="M79" s="2273"/>
      <c r="N79" s="2406"/>
      <c r="O79" s="2406"/>
      <c r="P79" s="2388"/>
      <c r="Q79" s="2389"/>
      <c r="R79" s="2273"/>
      <c r="S79" s="2273"/>
      <c r="T79" s="2273"/>
      <c r="U79" s="2273"/>
      <c r="V79" s="2273"/>
      <c r="W79" s="2273"/>
      <c r="X79" s="2273"/>
      <c r="Y79" s="2273"/>
      <c r="Z79" s="2273"/>
      <c r="AA79" s="2273"/>
      <c r="AB79" s="1961"/>
      <c r="AC79" s="2411"/>
      <c r="AD79" s="2065"/>
      <c r="AE79" s="2407"/>
    </row>
    <row r="80" spans="1:64" s="2207" customFormat="1" ht="20.100000000000001" customHeight="1" outlineLevel="1" x14ac:dyDescent="0.2">
      <c r="A80" s="2387"/>
      <c r="B80" s="2273"/>
      <c r="C80" s="2273"/>
      <c r="D80" s="2273"/>
      <c r="E80" s="2273"/>
      <c r="F80" s="2273"/>
      <c r="G80" s="2273"/>
      <c r="H80" s="2273"/>
      <c r="I80" s="2273"/>
      <c r="J80" s="2273"/>
      <c r="K80" s="2273"/>
      <c r="L80" s="2273"/>
      <c r="M80" s="2273"/>
      <c r="N80" s="2406"/>
      <c r="O80" s="2406"/>
      <c r="P80" s="2388"/>
      <c r="Q80" s="2389"/>
      <c r="R80" s="2273"/>
      <c r="S80" s="2273"/>
      <c r="T80" s="2273"/>
      <c r="U80" s="2273"/>
      <c r="V80" s="2273"/>
      <c r="W80" s="2273"/>
      <c r="X80" s="2273"/>
      <c r="Y80" s="2273"/>
      <c r="Z80" s="2273"/>
      <c r="AA80" s="2273"/>
      <c r="AB80" s="1961"/>
      <c r="AC80" s="2064"/>
      <c r="AD80" s="2065"/>
      <c r="AE80" s="2407"/>
    </row>
    <row r="81" spans="14:15" ht="20.100000000000001" customHeight="1" outlineLevel="1" x14ac:dyDescent="0.2"/>
    <row r="82" spans="14:15" ht="20.100000000000001" customHeight="1" outlineLevel="1" x14ac:dyDescent="0.2"/>
    <row r="83" spans="14:15" ht="20.100000000000001" customHeight="1" outlineLevel="1" x14ac:dyDescent="0.2"/>
    <row r="84" spans="14:15" ht="20.100000000000001" customHeight="1" x14ac:dyDescent="0.2"/>
    <row r="85" spans="14:15" ht="20.100000000000001" customHeight="1" x14ac:dyDescent="0.2">
      <c r="N85" s="2302"/>
      <c r="O85" s="2260"/>
    </row>
    <row r="86" spans="14:15" ht="20.100000000000001" customHeight="1" x14ac:dyDescent="0.2">
      <c r="N86" s="2302"/>
      <c r="O86" s="2260"/>
    </row>
  </sheetData>
  <mergeCells count="38">
    <mergeCell ref="A75:A77"/>
    <mergeCell ref="Q62:X62"/>
    <mergeCell ref="Y62:Y63"/>
    <mergeCell ref="Z62:Z63"/>
    <mergeCell ref="A63:A65"/>
    <mergeCell ref="A67:A69"/>
    <mergeCell ref="A71:A73"/>
    <mergeCell ref="A44:A47"/>
    <mergeCell ref="A49:A52"/>
    <mergeCell ref="A54:M54"/>
    <mergeCell ref="A55:A57"/>
    <mergeCell ref="A62:M62"/>
    <mergeCell ref="P62:P63"/>
    <mergeCell ref="A38:M38"/>
    <mergeCell ref="P38:P39"/>
    <mergeCell ref="Q38:X38"/>
    <mergeCell ref="Y38:Y39"/>
    <mergeCell ref="Z38:Z39"/>
    <mergeCell ref="A39:A42"/>
    <mergeCell ref="Q21:X21"/>
    <mergeCell ref="Y21:Y22"/>
    <mergeCell ref="Z21:Z22"/>
    <mergeCell ref="A24:A26"/>
    <mergeCell ref="A29:M29"/>
    <mergeCell ref="A30:A32"/>
    <mergeCell ref="A9:A11"/>
    <mergeCell ref="A12:A14"/>
    <mergeCell ref="A17:M17"/>
    <mergeCell ref="A18:A20"/>
    <mergeCell ref="A21:A23"/>
    <mergeCell ref="P21:P22"/>
    <mergeCell ref="A1:AD1"/>
    <mergeCell ref="A5:M5"/>
    <mergeCell ref="P5:P6"/>
    <mergeCell ref="Q5:X5"/>
    <mergeCell ref="Y5:Y6"/>
    <mergeCell ref="Z5:Z6"/>
    <mergeCell ref="A6:A8"/>
  </mergeCells>
  <conditionalFormatting sqref="X64:Z75 R64:V75 R23:Z34 R7:Z19 R40:Z58">
    <cfRule type="cellIs" dxfId="5" priority="6" stopIfTrue="1" operator="lessThanOrEqual">
      <formula>0</formula>
    </cfRule>
  </conditionalFormatting>
  <conditionalFormatting sqref="C50:C52 I50:I52 G50:G52 K50:K52 E50:E52 I40:I42 K40:K42 C45:C47 I45:I47 G45:G47 E45:E47 K45:K47 N26:N27 K19:K20 K72:K73 I68:I69 E72:E73 C68:C69 C64:C65 I64:I65 G64:G65 E64:E65 K64:K65 G68:G69 E68:E69 I72:I73 G72:G73 K68:K69 C72:C73 C56:C58 E56:E58 G56:G58 I56:I58 K56:K58 AA60:AA62 M40:M42 N56:N59 A48:M48 M64:M65 N66:O68 M56:M58 M68:M69 N12:N14 M50:N52 M45:M47 N30:N31 N74:N75 M72:M73 K76:K77 E76:E77 I76:I77 G76:G77 M76:M77 C76:C77 G40:G42 C40:C42 C7:C8 E40:E42 E7:E8 G7:G8 I19:I20 G19:G20 I7:I8 K7:K8 M7:N8 C19:C20 E19:E20 C22:C23 M19:M20 C10:C11 E10:E11 G10:G11 I10:I11 K10:K11 M10:M11 E13:E16 K13:K16 M13:M16 C13:C16 G13:G16 I13:I16 M22:M23 K22:K23 I22:I23 E22:E23 G22:G23 C28 C25:C26 E28 E25:E26 M28 M25:M26 K28 K25:K26 G28 G25:G26 I28 I25:I26 C31:C32 E31:E32 G31:G32 I31:I32 K31:K32 M31:M32 P36:Z37">
    <cfRule type="cellIs" dxfId="4" priority="5" stopIfTrue="1" operator="greaterThanOrEqual">
      <formula>200</formula>
    </cfRule>
  </conditionalFormatting>
  <conditionalFormatting sqref="N73:N75 A62 N65:O68 AA59:AA62">
    <cfRule type="containsText" dxfId="3" priority="3" stopIfTrue="1" operator="containsText" text="Оксана">
      <formula>NOT(ISERROR(SEARCH("Оксана",A59)))</formula>
    </cfRule>
    <cfRule type="containsText" dxfId="2" priority="4" stopIfTrue="1" operator="containsText" text="Людмила">
      <formula>NOT(ISERROR(SEARCH("Людмила",A59)))</formula>
    </cfRule>
  </conditionalFormatting>
  <conditionalFormatting sqref="N74:N75 N66:O68 AA60:AA62">
    <cfRule type="containsText" dxfId="1" priority="2" stopIfTrue="1" operator="containsText" text="Ольга">
      <formula>NOT(ISERROR(SEARCH("Ольга",N60)))</formula>
    </cfRule>
  </conditionalFormatting>
  <conditionalFormatting sqref="S7:V19 S64:V75 S23:V34 S40:V58">
    <cfRule type="cellIs" dxfId="0" priority="1" stopIfTrue="1" operator="greaterThanOrEqual">
      <formula>200</formula>
    </cfRule>
  </conditionalFormatting>
  <pageMargins left="0.7" right="0.7" top="0.75" bottom="0.75" header="0.3" footer="0.3"/>
  <ignoredErrors>
    <ignoredError sqref="AB5:AB27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Z143"/>
  <sheetViews>
    <sheetView topLeftCell="A50" zoomScale="75" zoomScaleNormal="75" workbookViewId="0">
      <selection activeCell="I110" sqref="I110"/>
    </sheetView>
  </sheetViews>
  <sheetFormatPr defaultColWidth="11.42578125" defaultRowHeight="14.25" outlineLevelRow="1" x14ac:dyDescent="0.2"/>
  <cols>
    <col min="1" max="1" width="9.28515625" style="286" bestFit="1" customWidth="1"/>
    <col min="2" max="2" width="8.42578125" style="287" customWidth="1"/>
    <col min="3" max="3" width="26" style="287" bestFit="1" customWidth="1"/>
    <col min="4" max="4" width="13" style="286" bestFit="1" customWidth="1"/>
    <col min="5" max="5" width="23.140625" style="286" bestFit="1" customWidth="1"/>
    <col min="6" max="6" width="8" style="286" bestFit="1" customWidth="1"/>
    <col min="7" max="7" width="23.85546875" style="286" customWidth="1"/>
    <col min="8" max="8" width="10" style="286" bestFit="1" customWidth="1"/>
    <col min="9" max="9" width="24.140625" style="286" bestFit="1" customWidth="1"/>
    <col min="10" max="10" width="8.42578125" style="286" bestFit="1" customWidth="1"/>
    <col min="11" max="11" width="4.140625" style="286" customWidth="1"/>
    <col min="12" max="12" width="7.85546875" style="340" customWidth="1"/>
    <col min="13" max="13" width="28" style="286" bestFit="1" customWidth="1"/>
    <col min="14" max="14" width="14.28515625" style="340" bestFit="1" customWidth="1"/>
    <col min="15" max="17" width="7.85546875" style="286" bestFit="1" customWidth="1"/>
    <col min="18" max="18" width="9.28515625" style="286" bestFit="1" customWidth="1"/>
    <col min="19" max="19" width="6.42578125" style="286" bestFit="1" customWidth="1"/>
    <col min="20" max="20" width="6.5703125" style="286" bestFit="1" customWidth="1"/>
    <col min="21" max="21" width="10.85546875" style="286" bestFit="1" customWidth="1"/>
    <col min="22" max="22" width="6.140625" style="286" customWidth="1"/>
    <col min="23" max="23" width="7.28515625" style="286" bestFit="1" customWidth="1"/>
    <col min="24" max="24" width="21.5703125" style="387" bestFit="1" customWidth="1"/>
    <col min="25" max="25" width="10" style="286" bestFit="1" customWidth="1"/>
    <col min="26" max="16384" width="11.42578125" style="286"/>
  </cols>
  <sheetData>
    <row r="1" spans="1:25" s="289" customFormat="1" ht="19.5" x14ac:dyDescent="0.25">
      <c r="B1" s="1873" t="s">
        <v>191</v>
      </c>
      <c r="C1" s="1873"/>
      <c r="D1" s="1873"/>
      <c r="E1" s="1873"/>
      <c r="F1" s="1873"/>
      <c r="G1" s="1873"/>
      <c r="H1" s="1873"/>
      <c r="I1" s="1873"/>
      <c r="L1" s="338"/>
      <c r="N1" s="338"/>
      <c r="U1" s="288"/>
      <c r="V1" s="290"/>
      <c r="X1" s="385"/>
    </row>
    <row r="2" spans="1:25" s="289" customFormat="1" ht="19.5" x14ac:dyDescent="0.25">
      <c r="A2" s="1859" t="s">
        <v>88</v>
      </c>
      <c r="B2" s="1859"/>
      <c r="C2" s="1859"/>
      <c r="D2" s="1859"/>
      <c r="E2" s="430"/>
      <c r="F2" s="288"/>
      <c r="G2" s="288"/>
      <c r="H2" s="288"/>
      <c r="I2" s="288"/>
      <c r="L2" s="338"/>
      <c r="N2" s="338"/>
      <c r="U2" s="288"/>
      <c r="V2" s="290"/>
      <c r="X2" s="385"/>
    </row>
    <row r="3" spans="1:25" s="290" customFormat="1" ht="19.5" hidden="1" outlineLevel="1" thickTop="1" thickBot="1" x14ac:dyDescent="0.25">
      <c r="B3" s="1868" t="s">
        <v>142</v>
      </c>
      <c r="C3" s="1874"/>
      <c r="D3" s="1874"/>
      <c r="E3" s="1874"/>
      <c r="F3" s="1874"/>
      <c r="G3" s="1874"/>
      <c r="H3" s="1874"/>
      <c r="I3" s="1874"/>
      <c r="J3" s="1875"/>
      <c r="K3" s="291"/>
      <c r="L3" s="1871" t="s">
        <v>144</v>
      </c>
      <c r="M3" s="1860" t="s">
        <v>143</v>
      </c>
      <c r="N3" s="1861"/>
      <c r="O3" s="1861"/>
      <c r="P3" s="1861"/>
      <c r="Q3" s="1861"/>
      <c r="R3" s="1861"/>
      <c r="S3" s="1861"/>
      <c r="T3" s="1862"/>
      <c r="U3" s="1863" t="s">
        <v>0</v>
      </c>
      <c r="W3" s="1856" t="s">
        <v>188</v>
      </c>
      <c r="X3" s="1857"/>
      <c r="Y3" s="1858"/>
    </row>
    <row r="4" spans="1:25" s="426" customFormat="1" ht="15" hidden="1" outlineLevel="1" thickBot="1" x14ac:dyDescent="0.25">
      <c r="B4" s="1865">
        <v>1</v>
      </c>
      <c r="C4" s="427" t="s">
        <v>121</v>
      </c>
      <c r="D4" s="427" t="s">
        <v>82</v>
      </c>
      <c r="E4" s="427" t="s">
        <v>122</v>
      </c>
      <c r="F4" s="427" t="s">
        <v>82</v>
      </c>
      <c r="G4" s="427" t="s">
        <v>123</v>
      </c>
      <c r="H4" s="427" t="s">
        <v>82</v>
      </c>
      <c r="I4" s="427" t="s">
        <v>124</v>
      </c>
      <c r="J4" s="292" t="s">
        <v>82</v>
      </c>
      <c r="L4" s="1872"/>
      <c r="M4" s="418" t="s">
        <v>56</v>
      </c>
      <c r="N4" s="419" t="s">
        <v>132</v>
      </c>
      <c r="O4" s="420" t="s">
        <v>1</v>
      </c>
      <c r="P4" s="420" t="s">
        <v>2</v>
      </c>
      <c r="Q4" s="420" t="s">
        <v>3</v>
      </c>
      <c r="R4" s="421" t="s">
        <v>94</v>
      </c>
      <c r="S4" s="422" t="s">
        <v>57</v>
      </c>
      <c r="T4" s="423" t="s">
        <v>87</v>
      </c>
      <c r="U4" s="1864"/>
      <c r="W4" s="496" t="s">
        <v>61</v>
      </c>
      <c r="X4" s="497" t="s">
        <v>189</v>
      </c>
      <c r="Y4" s="498" t="s">
        <v>0</v>
      </c>
    </row>
    <row r="5" spans="1:25" s="290" customFormat="1" hidden="1" outlineLevel="1" x14ac:dyDescent="0.2">
      <c r="B5" s="1866"/>
      <c r="C5" s="293" t="str">
        <f>$M$5</f>
        <v>Эммерих Эдуард</v>
      </c>
      <c r="D5" s="294">
        <v>149</v>
      </c>
      <c r="E5" s="293" t="str">
        <f>$M$6</f>
        <v>Пушкарев Александр</v>
      </c>
      <c r="F5" s="294">
        <v>162</v>
      </c>
      <c r="G5" s="293" t="str">
        <f>$M$7</f>
        <v>Клюева Наталья</v>
      </c>
      <c r="H5" s="294">
        <v>156</v>
      </c>
      <c r="I5" s="293" t="str">
        <f>$M$8</f>
        <v>Женихова Евгения</v>
      </c>
      <c r="J5" s="295">
        <v>154</v>
      </c>
      <c r="L5" s="349">
        <f t="shared" ref="L5:L16" si="0">L4+1</f>
        <v>1</v>
      </c>
      <c r="M5" s="350" t="s">
        <v>39</v>
      </c>
      <c r="N5" s="403" t="s">
        <v>70</v>
      </c>
      <c r="O5" s="351">
        <f>D5</f>
        <v>149</v>
      </c>
      <c r="P5" s="351">
        <f>F12</f>
        <v>143</v>
      </c>
      <c r="Q5" s="351">
        <f>H16</f>
        <v>173</v>
      </c>
      <c r="R5" s="352">
        <f>F44</f>
        <v>146</v>
      </c>
      <c r="S5" s="353">
        <f>SUM(O5:R5)-MIN(O5:R5)</f>
        <v>468</v>
      </c>
      <c r="T5" s="370"/>
      <c r="U5" s="512">
        <f>(S5+(T5*3))/3</f>
        <v>156</v>
      </c>
      <c r="W5" s="499" t="s">
        <v>96</v>
      </c>
      <c r="X5" s="500" t="s">
        <v>41</v>
      </c>
      <c r="Y5" s="501">
        <v>205.33333333333334</v>
      </c>
    </row>
    <row r="6" spans="1:25" s="290" customFormat="1" hidden="1" outlineLevel="1" x14ac:dyDescent="0.2">
      <c r="B6" s="1866"/>
      <c r="C6" s="293" t="str">
        <f>$M$9</f>
        <v>Чуруксаева Людмила</v>
      </c>
      <c r="D6" s="294">
        <v>136</v>
      </c>
      <c r="E6" s="293" t="str">
        <f>$M$10</f>
        <v>Захаров Андрей</v>
      </c>
      <c r="F6" s="294">
        <v>168</v>
      </c>
      <c r="G6" s="293" t="str">
        <f>$M$11</f>
        <v>Куклин Игорь</v>
      </c>
      <c r="H6" s="294">
        <v>129</v>
      </c>
      <c r="I6" s="293" t="str">
        <f>$M$12</f>
        <v>Бурнаев Роман</v>
      </c>
      <c r="J6" s="295">
        <v>171</v>
      </c>
      <c r="L6" s="355">
        <f t="shared" si="0"/>
        <v>2</v>
      </c>
      <c r="M6" s="356" t="s">
        <v>12</v>
      </c>
      <c r="N6" s="404" t="s">
        <v>72</v>
      </c>
      <c r="O6" s="357">
        <f>F5</f>
        <v>162</v>
      </c>
      <c r="P6" s="357">
        <f>H12</f>
        <v>165</v>
      </c>
      <c r="Q6" s="357">
        <f>J16</f>
        <v>169</v>
      </c>
      <c r="R6" s="358">
        <f>F48</f>
        <v>158</v>
      </c>
      <c r="S6" s="359">
        <f t="shared" ref="S6:S16" si="1">SUM(O6:R6)-MIN(O6:R6)</f>
        <v>496</v>
      </c>
      <c r="T6" s="371"/>
      <c r="U6" s="513">
        <f>(S6+(T6*3))/3</f>
        <v>165.33333333333334</v>
      </c>
      <c r="W6" s="502" t="s">
        <v>97</v>
      </c>
      <c r="X6" s="503" t="s">
        <v>68</v>
      </c>
      <c r="Y6" s="504">
        <v>193</v>
      </c>
    </row>
    <row r="7" spans="1:25" s="290" customFormat="1" hidden="1" outlineLevel="1" x14ac:dyDescent="0.2">
      <c r="B7" s="1866"/>
      <c r="C7" s="293" t="str">
        <f>$M$13</f>
        <v>Городилов Сергей</v>
      </c>
      <c r="D7" s="294">
        <v>156</v>
      </c>
      <c r="E7" s="293" t="str">
        <f>$M$14</f>
        <v>Тимохин Владимир</v>
      </c>
      <c r="F7" s="294">
        <v>138</v>
      </c>
      <c r="G7" s="293" t="str">
        <f>$M$15</f>
        <v>Гаврицков Владимир</v>
      </c>
      <c r="H7" s="294">
        <v>130</v>
      </c>
      <c r="I7" s="293" t="str">
        <f>$M$16</f>
        <v>Кравченко Оксана</v>
      </c>
      <c r="J7" s="306">
        <v>158</v>
      </c>
      <c r="L7" s="355">
        <f t="shared" si="0"/>
        <v>3</v>
      </c>
      <c r="M7" s="361" t="s">
        <v>46</v>
      </c>
      <c r="N7" s="405" t="s">
        <v>73</v>
      </c>
      <c r="O7" s="357">
        <f>H5</f>
        <v>156</v>
      </c>
      <c r="P7" s="357">
        <f>J12</f>
        <v>152</v>
      </c>
      <c r="Q7" s="357">
        <f>D16</f>
        <v>163</v>
      </c>
      <c r="R7" s="358">
        <f>J48</f>
        <v>158</v>
      </c>
      <c r="S7" s="359">
        <f t="shared" si="1"/>
        <v>477</v>
      </c>
      <c r="T7" s="371">
        <v>8</v>
      </c>
      <c r="U7" s="513">
        <f t="shared" ref="U7:U12" si="2">(S7+(T7*3))/3</f>
        <v>167</v>
      </c>
      <c r="W7" s="502" t="s">
        <v>98</v>
      </c>
      <c r="X7" s="503" t="s">
        <v>11</v>
      </c>
      <c r="Y7" s="504">
        <v>188.33333333333334</v>
      </c>
    </row>
    <row r="8" spans="1:25" s="290" customFormat="1" ht="15" hidden="1" outlineLevel="1" thickBot="1" x14ac:dyDescent="0.25">
      <c r="B8" s="307"/>
      <c r="J8" s="308"/>
      <c r="L8" s="362">
        <f t="shared" si="0"/>
        <v>4</v>
      </c>
      <c r="M8" s="363" t="s">
        <v>50</v>
      </c>
      <c r="N8" s="406" t="s">
        <v>74</v>
      </c>
      <c r="O8" s="364">
        <f>J5</f>
        <v>154</v>
      </c>
      <c r="P8" s="364">
        <f>D12</f>
        <v>145</v>
      </c>
      <c r="Q8" s="364">
        <f>F16</f>
        <v>106</v>
      </c>
      <c r="R8" s="365">
        <f>H49</f>
        <v>108</v>
      </c>
      <c r="S8" s="366">
        <f t="shared" si="1"/>
        <v>407</v>
      </c>
      <c r="T8" s="372">
        <v>8</v>
      </c>
      <c r="U8" s="514">
        <f t="shared" si="2"/>
        <v>143.66666666666666</v>
      </c>
      <c r="W8" s="502" t="s">
        <v>99</v>
      </c>
      <c r="X8" s="503" t="s">
        <v>10</v>
      </c>
      <c r="Y8" s="504">
        <v>181</v>
      </c>
    </row>
    <row r="9" spans="1:25" s="290" customFormat="1" hidden="1" outlineLevel="1" x14ac:dyDescent="0.2">
      <c r="B9" s="1866">
        <v>2</v>
      </c>
      <c r="C9" s="309" t="s">
        <v>153</v>
      </c>
      <c r="D9" s="310" t="s">
        <v>82</v>
      </c>
      <c r="E9" s="309" t="s">
        <v>122</v>
      </c>
      <c r="F9" s="309" t="s">
        <v>82</v>
      </c>
      <c r="G9" s="309" t="s">
        <v>123</v>
      </c>
      <c r="H9" s="309" t="s">
        <v>82</v>
      </c>
      <c r="I9" s="309" t="s">
        <v>124</v>
      </c>
      <c r="J9" s="378" t="s">
        <v>82</v>
      </c>
      <c r="L9" s="296">
        <f t="shared" si="0"/>
        <v>5</v>
      </c>
      <c r="M9" s="367" t="s">
        <v>8</v>
      </c>
      <c r="N9" s="407" t="s">
        <v>75</v>
      </c>
      <c r="O9" s="298">
        <f>D6</f>
        <v>136</v>
      </c>
      <c r="P9" s="298">
        <f>F10</f>
        <v>120</v>
      </c>
      <c r="Q9" s="298">
        <f>H17</f>
        <v>129</v>
      </c>
      <c r="R9" s="299">
        <f>H43</f>
        <v>140</v>
      </c>
      <c r="S9" s="300">
        <f t="shared" si="1"/>
        <v>405</v>
      </c>
      <c r="T9" s="373">
        <v>8</v>
      </c>
      <c r="U9" s="512">
        <f>(S9+(T9*3))/3</f>
        <v>143</v>
      </c>
      <c r="V9" s="311"/>
      <c r="W9" s="502" t="s">
        <v>100</v>
      </c>
      <c r="X9" s="503" t="s">
        <v>25</v>
      </c>
      <c r="Y9" s="504">
        <v>180.66666666666666</v>
      </c>
    </row>
    <row r="10" spans="1:25" s="311" customFormat="1" hidden="1" outlineLevel="1" x14ac:dyDescent="0.2">
      <c r="B10" s="1866"/>
      <c r="C10" s="293" t="str">
        <f>$M$12</f>
        <v>Бурнаев Роман</v>
      </c>
      <c r="D10" s="295">
        <v>184</v>
      </c>
      <c r="E10" s="293" t="str">
        <f>$M$9</f>
        <v>Чуруксаева Людмила</v>
      </c>
      <c r="F10" s="294">
        <v>120</v>
      </c>
      <c r="G10" s="293" t="str">
        <f>$M$10</f>
        <v>Захаров Андрей</v>
      </c>
      <c r="H10" s="294">
        <v>164</v>
      </c>
      <c r="I10" s="293" t="str">
        <f>$M$11</f>
        <v>Куклин Игорь</v>
      </c>
      <c r="J10" s="295">
        <v>143</v>
      </c>
      <c r="L10" s="301">
        <f t="shared" si="0"/>
        <v>6</v>
      </c>
      <c r="M10" s="302" t="s">
        <v>47</v>
      </c>
      <c r="N10" s="408" t="s">
        <v>76</v>
      </c>
      <c r="O10" s="303">
        <f>F6</f>
        <v>168</v>
      </c>
      <c r="P10" s="303">
        <f>H10</f>
        <v>164</v>
      </c>
      <c r="Q10" s="303">
        <f>J17</f>
        <v>149</v>
      </c>
      <c r="R10" s="304">
        <f>F43</f>
        <v>195</v>
      </c>
      <c r="S10" s="305">
        <f t="shared" si="1"/>
        <v>527</v>
      </c>
      <c r="T10" s="374"/>
      <c r="U10" s="513">
        <f>(S10+(T10*3))/3</f>
        <v>175.66666666666666</v>
      </c>
      <c r="W10" s="502" t="s">
        <v>101</v>
      </c>
      <c r="X10" s="503" t="s">
        <v>47</v>
      </c>
      <c r="Y10" s="504">
        <v>175.66666666666666</v>
      </c>
    </row>
    <row r="11" spans="1:25" s="311" customFormat="1" hidden="1" outlineLevel="1" x14ac:dyDescent="0.2">
      <c r="B11" s="1866"/>
      <c r="C11" s="293" t="str">
        <f>$M$16</f>
        <v>Кравченко Оксана</v>
      </c>
      <c r="D11" s="306">
        <v>126</v>
      </c>
      <c r="E11" s="293" t="str">
        <f>$M$13</f>
        <v>Городилов Сергей</v>
      </c>
      <c r="F11" s="294">
        <v>166</v>
      </c>
      <c r="G11" s="293" t="str">
        <f>$M$14</f>
        <v>Тимохин Владимир</v>
      </c>
      <c r="H11" s="294">
        <v>161</v>
      </c>
      <c r="I11" s="293" t="str">
        <f>$M$15</f>
        <v>Гаврицков Владимир</v>
      </c>
      <c r="J11" s="295">
        <v>134</v>
      </c>
      <c r="L11" s="301">
        <f t="shared" si="0"/>
        <v>7</v>
      </c>
      <c r="M11" s="302" t="s">
        <v>13</v>
      </c>
      <c r="N11" s="408" t="s">
        <v>77</v>
      </c>
      <c r="O11" s="303">
        <f>H6</f>
        <v>129</v>
      </c>
      <c r="P11" s="303">
        <f>J10</f>
        <v>143</v>
      </c>
      <c r="Q11" s="303">
        <f>D17</f>
        <v>191</v>
      </c>
      <c r="R11" s="304">
        <f>J43</f>
        <v>189</v>
      </c>
      <c r="S11" s="305">
        <f t="shared" si="1"/>
        <v>523</v>
      </c>
      <c r="T11" s="374"/>
      <c r="U11" s="513">
        <f t="shared" si="2"/>
        <v>174.33333333333334</v>
      </c>
      <c r="W11" s="502" t="s">
        <v>102</v>
      </c>
      <c r="X11" s="500" t="s">
        <v>13</v>
      </c>
      <c r="Y11" s="505">
        <v>174.33333333333334</v>
      </c>
    </row>
    <row r="12" spans="1:25" s="311" customFormat="1" ht="15" hidden="1" outlineLevel="1" thickBot="1" x14ac:dyDescent="0.25">
      <c r="B12" s="1866"/>
      <c r="C12" s="293" t="str">
        <f>$M$8</f>
        <v>Женихова Евгения</v>
      </c>
      <c r="D12" s="295">
        <v>145</v>
      </c>
      <c r="E12" s="293" t="str">
        <f>$M$5</f>
        <v>Эммерих Эдуард</v>
      </c>
      <c r="F12" s="294">
        <v>143</v>
      </c>
      <c r="G12" s="293" t="str">
        <f>$M$6</f>
        <v>Пушкарев Александр</v>
      </c>
      <c r="H12" s="294">
        <v>165</v>
      </c>
      <c r="I12" s="293" t="str">
        <f>$M$7</f>
        <v>Клюева Наталья</v>
      </c>
      <c r="J12" s="295">
        <v>152</v>
      </c>
      <c r="L12" s="368">
        <f t="shared" si="0"/>
        <v>8</v>
      </c>
      <c r="M12" s="369" t="s">
        <v>134</v>
      </c>
      <c r="N12" s="409" t="s">
        <v>78</v>
      </c>
      <c r="O12" s="326">
        <f>J6</f>
        <v>171</v>
      </c>
      <c r="P12" s="326">
        <f>D10</f>
        <v>184</v>
      </c>
      <c r="Q12" s="326">
        <f>F17</f>
        <v>156</v>
      </c>
      <c r="R12" s="327">
        <v>0</v>
      </c>
      <c r="S12" s="328">
        <f t="shared" si="1"/>
        <v>511</v>
      </c>
      <c r="T12" s="375"/>
      <c r="U12" s="515">
        <f t="shared" si="2"/>
        <v>170.33333333333334</v>
      </c>
      <c r="V12" s="290"/>
      <c r="W12" s="502" t="s">
        <v>103</v>
      </c>
      <c r="X12" s="506" t="s">
        <v>43</v>
      </c>
      <c r="Y12" s="504">
        <v>172</v>
      </c>
    </row>
    <row r="13" spans="1:25" s="290" customFormat="1" hidden="1" outlineLevel="1" x14ac:dyDescent="0.2">
      <c r="B13" s="307"/>
      <c r="L13" s="316">
        <f t="shared" si="0"/>
        <v>9</v>
      </c>
      <c r="M13" s="317" t="s">
        <v>120</v>
      </c>
      <c r="N13" s="410" t="s">
        <v>79</v>
      </c>
      <c r="O13" s="318">
        <f>D7</f>
        <v>156</v>
      </c>
      <c r="P13" s="318">
        <f>F11</f>
        <v>166</v>
      </c>
      <c r="Q13" s="318">
        <f>H15</f>
        <v>173</v>
      </c>
      <c r="R13" s="319">
        <v>0</v>
      </c>
      <c r="S13" s="320">
        <f t="shared" si="1"/>
        <v>495</v>
      </c>
      <c r="T13" s="376"/>
      <c r="U13" s="516">
        <f>(S13+(T13*3))/3</f>
        <v>165</v>
      </c>
      <c r="V13" s="311"/>
      <c r="W13" s="502" t="s">
        <v>104</v>
      </c>
      <c r="X13" s="503" t="s">
        <v>173</v>
      </c>
      <c r="Y13" s="507">
        <v>171.66666666666666</v>
      </c>
    </row>
    <row r="14" spans="1:25" s="311" customFormat="1" hidden="1" outlineLevel="1" x14ac:dyDescent="0.2">
      <c r="B14" s="1866">
        <v>3</v>
      </c>
      <c r="C14" s="309" t="s">
        <v>153</v>
      </c>
      <c r="D14" s="309" t="s">
        <v>82</v>
      </c>
      <c r="E14" s="309" t="s">
        <v>122</v>
      </c>
      <c r="F14" s="389" t="s">
        <v>82</v>
      </c>
      <c r="G14" s="309" t="s">
        <v>123</v>
      </c>
      <c r="H14" s="309" t="s">
        <v>82</v>
      </c>
      <c r="I14" s="309" t="s">
        <v>124</v>
      </c>
      <c r="J14" s="378" t="s">
        <v>82</v>
      </c>
      <c r="L14" s="301">
        <f t="shared" si="0"/>
        <v>10</v>
      </c>
      <c r="M14" s="302" t="s">
        <v>65</v>
      </c>
      <c r="N14" s="408" t="s">
        <v>80</v>
      </c>
      <c r="O14" s="303">
        <f>F7</f>
        <v>138</v>
      </c>
      <c r="P14" s="303">
        <f>H11</f>
        <v>161</v>
      </c>
      <c r="Q14" s="303">
        <f>J15</f>
        <v>149</v>
      </c>
      <c r="R14" s="304">
        <v>0</v>
      </c>
      <c r="S14" s="305">
        <f t="shared" si="1"/>
        <v>448</v>
      </c>
      <c r="T14" s="374"/>
      <c r="U14" s="513">
        <f>(S14+(T14*3))/3</f>
        <v>149.33333333333334</v>
      </c>
      <c r="V14" s="290"/>
      <c r="W14" s="502" t="s">
        <v>105</v>
      </c>
      <c r="X14" s="503" t="s">
        <v>9</v>
      </c>
      <c r="Y14" s="504">
        <v>170.66666666666666</v>
      </c>
    </row>
    <row r="15" spans="1:25" s="290" customFormat="1" hidden="1" outlineLevel="1" x14ac:dyDescent="0.2">
      <c r="B15" s="1866"/>
      <c r="C15" s="293" t="str">
        <f>$M$15</f>
        <v>Гаврицков Владимир</v>
      </c>
      <c r="D15" s="294">
        <v>104</v>
      </c>
      <c r="E15" s="293" t="str">
        <f>$M$16</f>
        <v>Кравченко Оксана</v>
      </c>
      <c r="F15" s="390">
        <v>128</v>
      </c>
      <c r="G15" s="293" t="str">
        <f>$M$13</f>
        <v>Городилов Сергей</v>
      </c>
      <c r="H15" s="294">
        <v>173</v>
      </c>
      <c r="I15" s="293" t="str">
        <f>$M$14</f>
        <v>Тимохин Владимир</v>
      </c>
      <c r="J15" s="295">
        <v>149</v>
      </c>
      <c r="L15" s="322">
        <f t="shared" si="0"/>
        <v>11</v>
      </c>
      <c r="M15" s="323" t="s">
        <v>51</v>
      </c>
      <c r="N15" s="411" t="s">
        <v>71</v>
      </c>
      <c r="O15" s="303">
        <f>H7</f>
        <v>130</v>
      </c>
      <c r="P15" s="303">
        <f>J11</f>
        <v>134</v>
      </c>
      <c r="Q15" s="303">
        <f>D15</f>
        <v>104</v>
      </c>
      <c r="R15" s="304">
        <f>D49</f>
        <v>140</v>
      </c>
      <c r="S15" s="305">
        <f t="shared" si="1"/>
        <v>404</v>
      </c>
      <c r="T15" s="374"/>
      <c r="U15" s="513">
        <f>(S15+(T15*3))/3</f>
        <v>134.66666666666666</v>
      </c>
      <c r="V15" s="311"/>
      <c r="W15" s="502" t="s">
        <v>106</v>
      </c>
      <c r="X15" s="508" t="s">
        <v>134</v>
      </c>
      <c r="Y15" s="504">
        <v>170.33333333333334</v>
      </c>
    </row>
    <row r="16" spans="1:25" s="311" customFormat="1" ht="15" hidden="1" outlineLevel="1" thickBot="1" x14ac:dyDescent="0.25">
      <c r="B16" s="1866"/>
      <c r="C16" s="293" t="str">
        <f>$M$7</f>
        <v>Клюева Наталья</v>
      </c>
      <c r="D16" s="294">
        <v>163</v>
      </c>
      <c r="E16" s="293" t="str">
        <f>$M$8</f>
        <v>Женихова Евгения</v>
      </c>
      <c r="F16" s="391">
        <v>106</v>
      </c>
      <c r="G16" s="293" t="str">
        <f>$M$5</f>
        <v>Эммерих Эдуард</v>
      </c>
      <c r="H16" s="294">
        <v>173</v>
      </c>
      <c r="I16" s="293" t="str">
        <f>$M$6</f>
        <v>Пушкарев Александр</v>
      </c>
      <c r="J16" s="295">
        <v>169</v>
      </c>
      <c r="L16" s="324">
        <f t="shared" si="0"/>
        <v>12</v>
      </c>
      <c r="M16" s="347" t="s">
        <v>14</v>
      </c>
      <c r="N16" s="412" t="s">
        <v>81</v>
      </c>
      <c r="O16" s="326">
        <f>J7</f>
        <v>158</v>
      </c>
      <c r="P16" s="326">
        <f>D11</f>
        <v>126</v>
      </c>
      <c r="Q16" s="326">
        <f>F15</f>
        <v>128</v>
      </c>
      <c r="R16" s="327">
        <f>D48</f>
        <v>135</v>
      </c>
      <c r="S16" s="328">
        <f t="shared" si="1"/>
        <v>421</v>
      </c>
      <c r="T16" s="375">
        <v>8</v>
      </c>
      <c r="U16" s="515">
        <f>(S16+(T16*3))/3</f>
        <v>148.33333333333334</v>
      </c>
      <c r="V16" s="290"/>
      <c r="W16" s="502" t="s">
        <v>107</v>
      </c>
      <c r="X16" s="506" t="s">
        <v>158</v>
      </c>
      <c r="Y16" s="504">
        <v>167.33333333333334</v>
      </c>
    </row>
    <row r="17" spans="2:26" s="290" customFormat="1" ht="15" hidden="1" outlineLevel="1" thickBot="1" x14ac:dyDescent="0.25">
      <c r="B17" s="1867"/>
      <c r="C17" s="379" t="str">
        <f>$M$11</f>
        <v>Куклин Игорь</v>
      </c>
      <c r="D17" s="380">
        <v>191</v>
      </c>
      <c r="E17" s="379" t="str">
        <f>$M$12</f>
        <v>Бурнаев Роман</v>
      </c>
      <c r="F17" s="392">
        <v>156</v>
      </c>
      <c r="G17" s="379" t="str">
        <f>$M$9</f>
        <v>Чуруксаева Людмила</v>
      </c>
      <c r="H17" s="380">
        <v>129</v>
      </c>
      <c r="I17" s="379" t="str">
        <f>$M$10</f>
        <v>Захаров Андрей</v>
      </c>
      <c r="J17" s="381">
        <v>149</v>
      </c>
      <c r="K17" s="311"/>
      <c r="L17" s="339"/>
      <c r="N17" s="413"/>
      <c r="U17" s="308"/>
      <c r="W17" s="502" t="s">
        <v>108</v>
      </c>
      <c r="X17" s="503" t="s">
        <v>46</v>
      </c>
      <c r="Y17" s="507">
        <v>167</v>
      </c>
    </row>
    <row r="18" spans="2:26" s="290" customFormat="1" ht="15.75" hidden="1" outlineLevel="1" thickTop="1" thickBot="1" x14ac:dyDescent="0.25">
      <c r="B18" s="517"/>
      <c r="K18" s="311"/>
      <c r="L18" s="339"/>
      <c r="N18" s="413"/>
      <c r="U18" s="308"/>
      <c r="W18" s="502" t="s">
        <v>109</v>
      </c>
      <c r="X18" s="503" t="s">
        <v>67</v>
      </c>
      <c r="Y18" s="504">
        <v>166.33333333333334</v>
      </c>
    </row>
    <row r="19" spans="2:26" s="290" customFormat="1" ht="15.75" hidden="1" outlineLevel="1" thickTop="1" thickBot="1" x14ac:dyDescent="0.25">
      <c r="B19" s="1868" t="s">
        <v>176</v>
      </c>
      <c r="C19" s="1874"/>
      <c r="D19" s="1874"/>
      <c r="E19" s="1874"/>
      <c r="F19" s="1874"/>
      <c r="G19" s="1874"/>
      <c r="H19" s="1874"/>
      <c r="I19" s="1874"/>
      <c r="J19" s="1875"/>
      <c r="K19" s="311"/>
      <c r="L19" s="1871" t="s">
        <v>144</v>
      </c>
      <c r="M19" s="1860" t="s">
        <v>154</v>
      </c>
      <c r="N19" s="1861"/>
      <c r="O19" s="1861"/>
      <c r="P19" s="1861"/>
      <c r="Q19" s="1861"/>
      <c r="R19" s="1861"/>
      <c r="S19" s="1861"/>
      <c r="T19" s="1862"/>
      <c r="U19" s="1863" t="s">
        <v>0</v>
      </c>
      <c r="W19" s="502" t="s">
        <v>110</v>
      </c>
      <c r="X19" s="506" t="s">
        <v>12</v>
      </c>
      <c r="Y19" s="507">
        <v>165.33333333333334</v>
      </c>
    </row>
    <row r="20" spans="2:26" s="426" customFormat="1" ht="15" hidden="1" outlineLevel="1" thickBot="1" x14ac:dyDescent="0.25">
      <c r="B20" s="1865">
        <v>1</v>
      </c>
      <c r="C20" s="427" t="s">
        <v>121</v>
      </c>
      <c r="D20" s="427" t="s">
        <v>82</v>
      </c>
      <c r="E20" s="427" t="s">
        <v>122</v>
      </c>
      <c r="F20" s="427" t="s">
        <v>82</v>
      </c>
      <c r="G20" s="427" t="s">
        <v>123</v>
      </c>
      <c r="H20" s="427" t="s">
        <v>82</v>
      </c>
      <c r="I20" s="427" t="s">
        <v>124</v>
      </c>
      <c r="J20" s="292" t="s">
        <v>82</v>
      </c>
      <c r="K20" s="428"/>
      <c r="L20" s="1872"/>
      <c r="M20" s="418" t="s">
        <v>56</v>
      </c>
      <c r="N20" s="419" t="s">
        <v>132</v>
      </c>
      <c r="O20" s="420" t="s">
        <v>1</v>
      </c>
      <c r="P20" s="420" t="s">
        <v>2</v>
      </c>
      <c r="Q20" s="420" t="s">
        <v>3</v>
      </c>
      <c r="R20" s="421" t="s">
        <v>94</v>
      </c>
      <c r="S20" s="422" t="s">
        <v>57</v>
      </c>
      <c r="T20" s="423" t="s">
        <v>87</v>
      </c>
      <c r="U20" s="1864"/>
      <c r="W20" s="509" t="s">
        <v>111</v>
      </c>
      <c r="X20" s="510" t="s">
        <v>120</v>
      </c>
      <c r="Y20" s="511">
        <v>165</v>
      </c>
    </row>
    <row r="21" spans="2:26" s="290" customFormat="1" hidden="1" outlineLevel="1" x14ac:dyDescent="0.2">
      <c r="B21" s="1866"/>
      <c r="C21" s="293" t="str">
        <f>$M$21</f>
        <v>Ермолаев Кирилл</v>
      </c>
      <c r="D21" s="294">
        <v>189</v>
      </c>
      <c r="E21" s="293" t="str">
        <f>$M$22</f>
        <v>Постоенко Андрей</v>
      </c>
      <c r="F21" s="294">
        <v>171</v>
      </c>
      <c r="G21" s="293" t="str">
        <f>$M$23</f>
        <v>Демидов Кирилл</v>
      </c>
      <c r="H21" s="294">
        <v>134</v>
      </c>
      <c r="I21" s="293" t="str">
        <f>$M$24</f>
        <v>Карунас Антон</v>
      </c>
      <c r="J21" s="295">
        <v>227</v>
      </c>
      <c r="K21" s="311"/>
      <c r="L21" s="296">
        <f t="shared" ref="L21:L32" si="3">L20+1</f>
        <v>1</v>
      </c>
      <c r="M21" s="297" t="s">
        <v>43</v>
      </c>
      <c r="N21" s="407" t="s">
        <v>70</v>
      </c>
      <c r="O21" s="298">
        <f>D21</f>
        <v>189</v>
      </c>
      <c r="P21" s="298">
        <f>F28</f>
        <v>143</v>
      </c>
      <c r="Q21" s="298">
        <f>H32</f>
        <v>184</v>
      </c>
      <c r="R21" s="352">
        <v>0</v>
      </c>
      <c r="S21" s="353">
        <f>SUM(O21:R21)-MIN(O21:R21)</f>
        <v>516</v>
      </c>
      <c r="T21" s="370"/>
      <c r="U21" s="512">
        <f t="shared" ref="U21:U32" si="4">(S21+(T21*3))/3</f>
        <v>172</v>
      </c>
      <c r="W21" s="395" t="s">
        <v>112</v>
      </c>
      <c r="X21" s="424" t="s">
        <v>157</v>
      </c>
      <c r="Y21" s="425">
        <v>162.33333333333334</v>
      </c>
    </row>
    <row r="22" spans="2:26" s="290" customFormat="1" hidden="1" outlineLevel="1" x14ac:dyDescent="0.2">
      <c r="B22" s="1866"/>
      <c r="C22" s="293" t="str">
        <f>$M$25</f>
        <v>Cинякова Ирина</v>
      </c>
      <c r="D22" s="294">
        <v>148</v>
      </c>
      <c r="E22" s="293" t="str">
        <f>$M$26</f>
        <v>Гамов Евгений</v>
      </c>
      <c r="F22" s="294">
        <v>195</v>
      </c>
      <c r="G22" s="293" t="str">
        <f>$M$27</f>
        <v>Дикушникова Ольга</v>
      </c>
      <c r="H22" s="294">
        <v>208</v>
      </c>
      <c r="I22" s="293" t="str">
        <f>$M$28</f>
        <v>Левченко Алексей</v>
      </c>
      <c r="J22" s="295">
        <v>179</v>
      </c>
      <c r="K22" s="311"/>
      <c r="L22" s="301">
        <f t="shared" si="3"/>
        <v>2</v>
      </c>
      <c r="M22" s="302" t="s">
        <v>68</v>
      </c>
      <c r="N22" s="408" t="s">
        <v>72</v>
      </c>
      <c r="O22" s="303">
        <f>F21</f>
        <v>171</v>
      </c>
      <c r="P22" s="303">
        <f>H28</f>
        <v>237</v>
      </c>
      <c r="Q22" s="303">
        <f>J32</f>
        <v>171</v>
      </c>
      <c r="R22" s="358">
        <v>0</v>
      </c>
      <c r="S22" s="359">
        <f t="shared" ref="S22:S32" si="5">SUM(O22:R22)-MIN(O22:R22)</f>
        <v>579</v>
      </c>
      <c r="T22" s="371"/>
      <c r="U22" s="513">
        <f t="shared" si="4"/>
        <v>193</v>
      </c>
      <c r="W22" s="396" t="s">
        <v>113</v>
      </c>
      <c r="X22" s="393" t="s">
        <v>64</v>
      </c>
      <c r="Y22" s="415">
        <v>158</v>
      </c>
    </row>
    <row r="23" spans="2:26" s="290" customFormat="1" hidden="1" outlineLevel="1" x14ac:dyDescent="0.2">
      <c r="B23" s="1866"/>
      <c r="C23" s="293" t="str">
        <f>$M$29</f>
        <v>Шенцев Сергей</v>
      </c>
      <c r="D23" s="294">
        <v>177</v>
      </c>
      <c r="E23" s="293" t="str">
        <f>$M$30</f>
        <v>Тулина Мария</v>
      </c>
      <c r="F23" s="294">
        <v>138</v>
      </c>
      <c r="G23" s="293" t="str">
        <f>$M$31</f>
        <v>Оловянникова Елена</v>
      </c>
      <c r="H23" s="294">
        <v>141</v>
      </c>
      <c r="I23" s="293" t="str">
        <f>$M$32</f>
        <v>Cитников Алексей</v>
      </c>
      <c r="J23" s="306">
        <v>131</v>
      </c>
      <c r="K23" s="311"/>
      <c r="L23" s="301">
        <f t="shared" si="3"/>
        <v>3</v>
      </c>
      <c r="M23" s="302" t="s">
        <v>135</v>
      </c>
      <c r="N23" s="408" t="s">
        <v>73</v>
      </c>
      <c r="O23" s="303">
        <f>H21</f>
        <v>134</v>
      </c>
      <c r="P23" s="303">
        <f>J28</f>
        <v>136</v>
      </c>
      <c r="Q23" s="303">
        <f>D32</f>
        <v>131</v>
      </c>
      <c r="R23" s="358">
        <v>0</v>
      </c>
      <c r="S23" s="359">
        <f t="shared" si="5"/>
        <v>401</v>
      </c>
      <c r="T23" s="371"/>
      <c r="U23" s="513">
        <f t="shared" si="4"/>
        <v>133.66666666666666</v>
      </c>
      <c r="W23" s="396" t="s">
        <v>114</v>
      </c>
      <c r="X23" s="383" t="s">
        <v>39</v>
      </c>
      <c r="Y23" s="416">
        <v>156</v>
      </c>
    </row>
    <row r="24" spans="2:26" s="290" customFormat="1" ht="15" hidden="1" outlineLevel="1" thickBot="1" x14ac:dyDescent="0.25">
      <c r="B24" s="307"/>
      <c r="J24" s="308"/>
      <c r="K24" s="311"/>
      <c r="L24" s="368">
        <f t="shared" si="3"/>
        <v>4</v>
      </c>
      <c r="M24" s="369" t="s">
        <v>67</v>
      </c>
      <c r="N24" s="409" t="s">
        <v>74</v>
      </c>
      <c r="O24" s="326">
        <f>J21</f>
        <v>227</v>
      </c>
      <c r="P24" s="326">
        <f>D28</f>
        <v>139</v>
      </c>
      <c r="Q24" s="326">
        <f>F32</f>
        <v>118</v>
      </c>
      <c r="R24" s="365">
        <f>J49</f>
        <v>133</v>
      </c>
      <c r="S24" s="366">
        <f t="shared" si="5"/>
        <v>499</v>
      </c>
      <c r="T24" s="377"/>
      <c r="U24" s="515">
        <f t="shared" si="4"/>
        <v>166.33333333333334</v>
      </c>
      <c r="W24" s="396" t="s">
        <v>115</v>
      </c>
      <c r="X24" s="384" t="s">
        <v>65</v>
      </c>
      <c r="Y24" s="416">
        <v>149.33333333333334</v>
      </c>
    </row>
    <row r="25" spans="2:26" s="290" customFormat="1" hidden="1" outlineLevel="1" x14ac:dyDescent="0.2">
      <c r="B25" s="1866">
        <v>2</v>
      </c>
      <c r="C25" s="309" t="s">
        <v>121</v>
      </c>
      <c r="D25" s="309" t="s">
        <v>82</v>
      </c>
      <c r="E25" s="309" t="s">
        <v>122</v>
      </c>
      <c r="F25" s="309" t="s">
        <v>82</v>
      </c>
      <c r="G25" s="309" t="s">
        <v>123</v>
      </c>
      <c r="H25" s="309" t="s">
        <v>82</v>
      </c>
      <c r="I25" s="309" t="s">
        <v>124</v>
      </c>
      <c r="J25" s="310" t="s">
        <v>82</v>
      </c>
      <c r="K25" s="311"/>
      <c r="L25" s="296">
        <f t="shared" si="3"/>
        <v>5</v>
      </c>
      <c r="M25" s="367" t="s">
        <v>158</v>
      </c>
      <c r="N25" s="407" t="s">
        <v>75</v>
      </c>
      <c r="O25" s="298">
        <f>D22</f>
        <v>148</v>
      </c>
      <c r="P25" s="298">
        <f>F26</f>
        <v>124</v>
      </c>
      <c r="Q25" s="298">
        <f>H33</f>
        <v>156</v>
      </c>
      <c r="R25" s="299">
        <f>F49</f>
        <v>174</v>
      </c>
      <c r="S25" s="300">
        <f t="shared" si="5"/>
        <v>478</v>
      </c>
      <c r="T25" s="373">
        <v>8</v>
      </c>
      <c r="U25" s="512">
        <f t="shared" si="4"/>
        <v>167.33333333333334</v>
      </c>
      <c r="V25" s="311"/>
      <c r="W25" s="396" t="s">
        <v>147</v>
      </c>
      <c r="X25" s="384" t="s">
        <v>14</v>
      </c>
      <c r="Y25" s="415">
        <v>148.33333333333334</v>
      </c>
    </row>
    <row r="26" spans="2:26" s="311" customFormat="1" hidden="1" outlineLevel="1" x14ac:dyDescent="0.2">
      <c r="B26" s="1866"/>
      <c r="C26" s="293" t="str">
        <f>$M$28</f>
        <v>Левченко Алексей</v>
      </c>
      <c r="D26" s="294">
        <v>156</v>
      </c>
      <c r="E26" s="382" t="str">
        <f>$M$25</f>
        <v>Cинякова Ирина</v>
      </c>
      <c r="F26" s="294">
        <v>124</v>
      </c>
      <c r="G26" s="293" t="str">
        <f>$M$26</f>
        <v>Гамов Евгений</v>
      </c>
      <c r="H26" s="294">
        <v>166</v>
      </c>
      <c r="I26" s="293" t="str">
        <f>$M$27</f>
        <v>Дикушникова Ольга</v>
      </c>
      <c r="J26" s="295">
        <v>138</v>
      </c>
      <c r="L26" s="301">
        <f t="shared" si="3"/>
        <v>6</v>
      </c>
      <c r="M26" s="302" t="s">
        <v>25</v>
      </c>
      <c r="N26" s="408" t="s">
        <v>76</v>
      </c>
      <c r="O26" s="303">
        <f>F22</f>
        <v>195</v>
      </c>
      <c r="P26" s="303">
        <f>H26</f>
        <v>166</v>
      </c>
      <c r="Q26" s="303">
        <f>J33</f>
        <v>181</v>
      </c>
      <c r="R26" s="304">
        <v>0</v>
      </c>
      <c r="S26" s="305">
        <f t="shared" si="5"/>
        <v>542</v>
      </c>
      <c r="T26" s="374"/>
      <c r="U26" s="513">
        <f t="shared" si="4"/>
        <v>180.66666666666666</v>
      </c>
      <c r="W26" s="396" t="s">
        <v>148</v>
      </c>
      <c r="X26" s="388" t="s">
        <v>175</v>
      </c>
      <c r="Y26" s="416">
        <v>148</v>
      </c>
    </row>
    <row r="27" spans="2:26" s="311" customFormat="1" hidden="1" outlineLevel="1" x14ac:dyDescent="0.2">
      <c r="B27" s="1866"/>
      <c r="C27" s="293" t="str">
        <f>$M$32</f>
        <v>Cитников Алексей</v>
      </c>
      <c r="D27" s="312">
        <v>169</v>
      </c>
      <c r="E27" s="382" t="str">
        <f>$M$29</f>
        <v>Шенцев Сергей</v>
      </c>
      <c r="F27" s="294">
        <v>114</v>
      </c>
      <c r="G27" s="293" t="str">
        <f>$M$30</f>
        <v>Тулина Мария</v>
      </c>
      <c r="H27" s="294">
        <v>101</v>
      </c>
      <c r="I27" s="293" t="str">
        <f>$M$31</f>
        <v>Оловянникова Елена</v>
      </c>
      <c r="J27" s="295">
        <v>177</v>
      </c>
      <c r="L27" s="301">
        <f t="shared" si="3"/>
        <v>7</v>
      </c>
      <c r="M27" s="346" t="s">
        <v>10</v>
      </c>
      <c r="N27" s="408" t="s">
        <v>77</v>
      </c>
      <c r="O27" s="303">
        <f>H22</f>
        <v>208</v>
      </c>
      <c r="P27" s="303">
        <f>J26</f>
        <v>138</v>
      </c>
      <c r="Q27" s="303">
        <f>D33</f>
        <v>173</v>
      </c>
      <c r="R27" s="304">
        <v>0</v>
      </c>
      <c r="S27" s="305">
        <f t="shared" si="5"/>
        <v>519</v>
      </c>
      <c r="T27" s="374">
        <v>8</v>
      </c>
      <c r="U27" s="513">
        <f t="shared" si="4"/>
        <v>181</v>
      </c>
      <c r="W27" s="396" t="s">
        <v>149</v>
      </c>
      <c r="X27" s="384" t="s">
        <v>50</v>
      </c>
      <c r="Y27" s="415">
        <v>143.66666666666666</v>
      </c>
    </row>
    <row r="28" spans="2:26" s="311" customFormat="1" ht="15" hidden="1" outlineLevel="1" thickBot="1" x14ac:dyDescent="0.25">
      <c r="B28" s="1866"/>
      <c r="C28" s="293" t="str">
        <f>$M$24</f>
        <v>Карунас Антон</v>
      </c>
      <c r="D28" s="294">
        <v>139</v>
      </c>
      <c r="E28" s="382" t="str">
        <f>$M$21</f>
        <v>Ермолаев Кирилл</v>
      </c>
      <c r="F28" s="294">
        <v>143</v>
      </c>
      <c r="G28" s="293" t="str">
        <f>$M$22</f>
        <v>Постоенко Андрей</v>
      </c>
      <c r="H28" s="294">
        <v>237</v>
      </c>
      <c r="I28" s="293" t="str">
        <f>$M$23</f>
        <v>Демидов Кирилл</v>
      </c>
      <c r="J28" s="295">
        <v>136</v>
      </c>
      <c r="L28" s="368">
        <f t="shared" si="3"/>
        <v>8</v>
      </c>
      <c r="M28" s="369" t="s">
        <v>64</v>
      </c>
      <c r="N28" s="409" t="s">
        <v>78</v>
      </c>
      <c r="O28" s="326">
        <f>J22</f>
        <v>179</v>
      </c>
      <c r="P28" s="326">
        <f>D26</f>
        <v>156</v>
      </c>
      <c r="Q28" s="326">
        <f>F33</f>
        <v>139</v>
      </c>
      <c r="R28" s="327">
        <f>H44</f>
        <v>126</v>
      </c>
      <c r="S28" s="328">
        <f t="shared" si="5"/>
        <v>474</v>
      </c>
      <c r="T28" s="375"/>
      <c r="U28" s="515">
        <f t="shared" si="4"/>
        <v>158</v>
      </c>
      <c r="V28" s="290"/>
      <c r="W28" s="396" t="s">
        <v>150</v>
      </c>
      <c r="X28" s="384" t="s">
        <v>136</v>
      </c>
      <c r="Y28" s="415">
        <v>141.33333333333334</v>
      </c>
      <c r="Z28" s="290"/>
    </row>
    <row r="29" spans="2:26" s="290" customFormat="1" hidden="1" outlineLevel="1" x14ac:dyDescent="0.2">
      <c r="B29" s="307"/>
      <c r="J29" s="308"/>
      <c r="K29" s="311"/>
      <c r="L29" s="316">
        <f t="shared" si="3"/>
        <v>9</v>
      </c>
      <c r="M29" s="317" t="s">
        <v>11</v>
      </c>
      <c r="N29" s="410" t="s">
        <v>79</v>
      </c>
      <c r="O29" s="318">
        <f>D23</f>
        <v>177</v>
      </c>
      <c r="P29" s="318">
        <f>F27</f>
        <v>114</v>
      </c>
      <c r="Q29" s="318">
        <f>H31</f>
        <v>195</v>
      </c>
      <c r="R29" s="319">
        <f>H48</f>
        <v>193</v>
      </c>
      <c r="S29" s="320">
        <f t="shared" si="5"/>
        <v>565</v>
      </c>
      <c r="T29" s="376"/>
      <c r="U29" s="516">
        <f t="shared" si="4"/>
        <v>188.33333333333334</v>
      </c>
      <c r="V29" s="311"/>
      <c r="W29" s="396" t="s">
        <v>151</v>
      </c>
      <c r="X29" s="384" t="s">
        <v>8</v>
      </c>
      <c r="Y29" s="416">
        <v>143</v>
      </c>
      <c r="Z29" s="311"/>
    </row>
    <row r="30" spans="2:26" s="311" customFormat="1" hidden="1" outlineLevel="1" x14ac:dyDescent="0.2">
      <c r="B30" s="1866">
        <v>3</v>
      </c>
      <c r="C30" s="309" t="s">
        <v>121</v>
      </c>
      <c r="D30" s="309" t="s">
        <v>82</v>
      </c>
      <c r="E30" s="309" t="s">
        <v>122</v>
      </c>
      <c r="F30" s="309" t="s">
        <v>82</v>
      </c>
      <c r="G30" s="309" t="s">
        <v>123</v>
      </c>
      <c r="H30" s="309" t="s">
        <v>82</v>
      </c>
      <c r="I30" s="309" t="s">
        <v>124</v>
      </c>
      <c r="J30" s="310" t="s">
        <v>82</v>
      </c>
      <c r="L30" s="301">
        <f t="shared" si="3"/>
        <v>10</v>
      </c>
      <c r="M30" s="346" t="s">
        <v>136</v>
      </c>
      <c r="N30" s="408" t="s">
        <v>80</v>
      </c>
      <c r="O30" s="303">
        <f>F23</f>
        <v>138</v>
      </c>
      <c r="P30" s="303">
        <f>H27</f>
        <v>101</v>
      </c>
      <c r="Q30" s="303">
        <f>J31</f>
        <v>131</v>
      </c>
      <c r="R30" s="304">
        <f>D43</f>
        <v>131</v>
      </c>
      <c r="S30" s="305">
        <f t="shared" si="5"/>
        <v>400</v>
      </c>
      <c r="T30" s="374">
        <v>8</v>
      </c>
      <c r="U30" s="513">
        <f t="shared" si="4"/>
        <v>141.33333333333334</v>
      </c>
      <c r="V30" s="290"/>
      <c r="W30" s="396" t="s">
        <v>152</v>
      </c>
      <c r="X30" s="388" t="s">
        <v>51</v>
      </c>
      <c r="Y30" s="415">
        <v>134.66666666666666</v>
      </c>
      <c r="Z30" s="290"/>
    </row>
    <row r="31" spans="2:26" s="290" customFormat="1" ht="15" hidden="1" outlineLevel="1" thickBot="1" x14ac:dyDescent="0.25">
      <c r="B31" s="1866"/>
      <c r="C31" s="293" t="str">
        <f>$M$31</f>
        <v>Оловянникова Елена</v>
      </c>
      <c r="D31" s="294">
        <v>170</v>
      </c>
      <c r="E31" s="293" t="str">
        <f>$M$32</f>
        <v>Cитников Алексей</v>
      </c>
      <c r="F31" s="312">
        <v>172</v>
      </c>
      <c r="G31" s="293" t="str">
        <f>$M$29</f>
        <v>Шенцев Сергей</v>
      </c>
      <c r="H31" s="294">
        <v>195</v>
      </c>
      <c r="I31" s="293" t="str">
        <f>$M$30</f>
        <v>Тулина Мария</v>
      </c>
      <c r="J31" s="295">
        <v>131</v>
      </c>
      <c r="L31" s="322">
        <f t="shared" si="3"/>
        <v>11</v>
      </c>
      <c r="M31" s="348" t="s">
        <v>9</v>
      </c>
      <c r="N31" s="411" t="s">
        <v>71</v>
      </c>
      <c r="O31" s="303">
        <f>H23</f>
        <v>141</v>
      </c>
      <c r="P31" s="303">
        <f>J27</f>
        <v>177</v>
      </c>
      <c r="Q31" s="303">
        <f>D31</f>
        <v>170</v>
      </c>
      <c r="R31" s="304">
        <v>0</v>
      </c>
      <c r="S31" s="305">
        <f t="shared" si="5"/>
        <v>488</v>
      </c>
      <c r="T31" s="374">
        <v>8</v>
      </c>
      <c r="U31" s="513">
        <f t="shared" si="4"/>
        <v>170.66666666666666</v>
      </c>
      <c r="V31" s="311"/>
      <c r="W31" s="397" t="s">
        <v>155</v>
      </c>
      <c r="X31" s="398" t="s">
        <v>135</v>
      </c>
      <c r="Y31" s="417">
        <v>133.66666666666666</v>
      </c>
      <c r="Z31" s="311"/>
    </row>
    <row r="32" spans="2:26" s="311" customFormat="1" ht="15" hidden="1" outlineLevel="1" thickBot="1" x14ac:dyDescent="0.25">
      <c r="B32" s="1866"/>
      <c r="C32" s="293" t="str">
        <f>$M$23</f>
        <v>Демидов Кирилл</v>
      </c>
      <c r="D32" s="294">
        <v>131</v>
      </c>
      <c r="E32" s="293" t="str">
        <f>$M$24</f>
        <v>Карунас Антон</v>
      </c>
      <c r="F32" s="294">
        <v>118</v>
      </c>
      <c r="G32" s="293" t="str">
        <f>$M$21</f>
        <v>Ермолаев Кирилл</v>
      </c>
      <c r="H32" s="294">
        <v>184</v>
      </c>
      <c r="I32" s="293" t="str">
        <f>$M$22</f>
        <v>Постоенко Андрей</v>
      </c>
      <c r="J32" s="295">
        <v>171</v>
      </c>
      <c r="L32" s="324">
        <f t="shared" si="3"/>
        <v>12</v>
      </c>
      <c r="M32" s="325" t="s">
        <v>173</v>
      </c>
      <c r="N32" s="412" t="s">
        <v>81</v>
      </c>
      <c r="O32" s="326">
        <f>J23</f>
        <v>131</v>
      </c>
      <c r="P32" s="326">
        <f>D27</f>
        <v>169</v>
      </c>
      <c r="Q32" s="326">
        <f>F31</f>
        <v>172</v>
      </c>
      <c r="R32" s="327">
        <f>D44</f>
        <v>174</v>
      </c>
      <c r="S32" s="328">
        <f t="shared" si="5"/>
        <v>515</v>
      </c>
      <c r="T32" s="375"/>
      <c r="U32" s="515">
        <f t="shared" si="4"/>
        <v>171.66666666666666</v>
      </c>
      <c r="V32" s="290"/>
      <c r="W32" s="290"/>
      <c r="Z32" s="290"/>
    </row>
    <row r="33" spans="2:26" s="311" customFormat="1" ht="15" hidden="1" outlineLevel="1" thickBot="1" x14ac:dyDescent="0.25">
      <c r="B33" s="1867"/>
      <c r="C33" s="313" t="str">
        <f>$M$27</f>
        <v>Дикушникова Ольга</v>
      </c>
      <c r="D33" s="314">
        <v>173</v>
      </c>
      <c r="E33" s="313" t="str">
        <f>$M$28</f>
        <v>Левченко Алексей</v>
      </c>
      <c r="F33" s="314">
        <v>139</v>
      </c>
      <c r="G33" s="313" t="str">
        <f>$M$25</f>
        <v>Cинякова Ирина</v>
      </c>
      <c r="H33" s="314">
        <v>156</v>
      </c>
      <c r="I33" s="313" t="str">
        <f>$M$26</f>
        <v>Гамов Евгений</v>
      </c>
      <c r="J33" s="315">
        <v>181</v>
      </c>
      <c r="K33" s="341"/>
      <c r="L33" s="341"/>
      <c r="M33" s="341"/>
      <c r="N33" s="414"/>
      <c r="O33" s="341"/>
      <c r="P33" s="341"/>
      <c r="Q33" s="341"/>
      <c r="R33" s="341"/>
      <c r="S33" s="341"/>
      <c r="T33" s="341"/>
      <c r="U33" s="518"/>
      <c r="V33" s="341"/>
      <c r="W33" s="341"/>
      <c r="Z33" s="341"/>
    </row>
    <row r="34" spans="2:26" s="311" customFormat="1" ht="15.75" hidden="1" outlineLevel="1" thickTop="1" thickBot="1" x14ac:dyDescent="0.25">
      <c r="B34" s="519"/>
      <c r="K34" s="341"/>
      <c r="L34" s="341"/>
      <c r="M34" s="341"/>
      <c r="N34" s="414"/>
      <c r="O34" s="341"/>
      <c r="P34" s="341"/>
      <c r="Q34" s="341"/>
      <c r="R34" s="341"/>
      <c r="S34" s="341"/>
      <c r="T34" s="341"/>
      <c r="U34" s="518"/>
      <c r="V34" s="341"/>
      <c r="W34" s="341"/>
      <c r="X34" s="386"/>
      <c r="Y34" s="341"/>
      <c r="Z34" s="341"/>
    </row>
    <row r="35" spans="2:26" s="311" customFormat="1" ht="15.75" hidden="1" outlineLevel="1" thickTop="1" thickBot="1" x14ac:dyDescent="0.25">
      <c r="B35" s="1868" t="s">
        <v>177</v>
      </c>
      <c r="C35" s="1869"/>
      <c r="D35" s="1869"/>
      <c r="E35" s="1869"/>
      <c r="F35" s="1869"/>
      <c r="G35" s="1869"/>
      <c r="H35" s="1870"/>
      <c r="K35" s="341"/>
      <c r="L35" s="1871" t="s">
        <v>144</v>
      </c>
      <c r="M35" s="1860" t="s">
        <v>156</v>
      </c>
      <c r="N35" s="1861"/>
      <c r="O35" s="1861"/>
      <c r="P35" s="1861"/>
      <c r="Q35" s="1861"/>
      <c r="R35" s="1861"/>
      <c r="S35" s="1861"/>
      <c r="T35" s="1862"/>
      <c r="U35" s="1863" t="s">
        <v>0</v>
      </c>
      <c r="V35" s="341"/>
      <c r="W35" s="341"/>
      <c r="X35" s="386"/>
      <c r="Y35" s="341"/>
      <c r="Z35" s="341"/>
    </row>
    <row r="36" spans="2:26" s="428" customFormat="1" ht="15" hidden="1" outlineLevel="1" thickBot="1" x14ac:dyDescent="0.25">
      <c r="B36" s="1865">
        <v>1</v>
      </c>
      <c r="C36" s="427" t="s">
        <v>121</v>
      </c>
      <c r="D36" s="427" t="s">
        <v>82</v>
      </c>
      <c r="E36" s="427" t="s">
        <v>122</v>
      </c>
      <c r="F36" s="427" t="s">
        <v>82</v>
      </c>
      <c r="G36" s="427" t="s">
        <v>123</v>
      </c>
      <c r="H36" s="292" t="s">
        <v>82</v>
      </c>
      <c r="K36" s="341"/>
      <c r="L36" s="1872"/>
      <c r="M36" s="418" t="s">
        <v>56</v>
      </c>
      <c r="N36" s="419" t="s">
        <v>132</v>
      </c>
      <c r="O36" s="420" t="s">
        <v>1</v>
      </c>
      <c r="P36" s="420" t="s">
        <v>2</v>
      </c>
      <c r="Q36" s="420" t="s">
        <v>3</v>
      </c>
      <c r="R36" s="421" t="s">
        <v>94</v>
      </c>
      <c r="S36" s="422" t="s">
        <v>57</v>
      </c>
      <c r="T36" s="423" t="s">
        <v>87</v>
      </c>
      <c r="U36" s="1864"/>
      <c r="V36" s="341"/>
      <c r="W36" s="341"/>
      <c r="X36" s="386"/>
      <c r="Y36" s="341"/>
      <c r="Z36" s="341"/>
    </row>
    <row r="37" spans="2:26" s="311" customFormat="1" hidden="1" outlineLevel="1" x14ac:dyDescent="0.2">
      <c r="B37" s="1866"/>
      <c r="C37" s="293" t="str">
        <f>M37</f>
        <v>СУРОВЦЕВ Александр</v>
      </c>
      <c r="D37" s="294">
        <v>143</v>
      </c>
      <c r="E37" s="293" t="str">
        <f>C38</f>
        <v>Фатаев Назим</v>
      </c>
      <c r="F37" s="294">
        <v>159</v>
      </c>
      <c r="G37" s="293" t="str">
        <f>E38</f>
        <v>Черный Сергей</v>
      </c>
      <c r="H37" s="295">
        <v>208</v>
      </c>
      <c r="K37" s="341"/>
      <c r="L37" s="349">
        <f>L36+1</f>
        <v>1</v>
      </c>
      <c r="M37" s="350" t="s">
        <v>175</v>
      </c>
      <c r="N37" s="403" t="s">
        <v>70</v>
      </c>
      <c r="O37" s="351">
        <f>D37</f>
        <v>143</v>
      </c>
      <c r="P37" s="351">
        <f>F39</f>
        <v>169</v>
      </c>
      <c r="Q37" s="351">
        <f>H38</f>
        <v>132</v>
      </c>
      <c r="R37" s="352">
        <v>0</v>
      </c>
      <c r="S37" s="353">
        <f>SUM(O37:R37)-MIN(O37:R37)</f>
        <v>444</v>
      </c>
      <c r="T37" s="354"/>
      <c r="U37" s="520">
        <f>(S37+(T37*3))/3</f>
        <v>148</v>
      </c>
      <c r="V37" s="341"/>
      <c r="W37" s="341"/>
      <c r="Z37" s="341"/>
    </row>
    <row r="38" spans="2:26" s="311" customFormat="1" hidden="1" outlineLevel="1" x14ac:dyDescent="0.2">
      <c r="B38" s="1866"/>
      <c r="C38" s="293" t="str">
        <f>M38</f>
        <v>Фатаев Назим</v>
      </c>
      <c r="D38" s="294">
        <v>147</v>
      </c>
      <c r="E38" s="293" t="str">
        <f>C39</f>
        <v>Черный Сергей</v>
      </c>
      <c r="F38" s="294">
        <v>225</v>
      </c>
      <c r="G38" s="293" t="str">
        <f>E39</f>
        <v>СУРОВЦЕВ Александр</v>
      </c>
      <c r="H38" s="295">
        <v>132</v>
      </c>
      <c r="K38" s="341"/>
      <c r="L38" s="355">
        <f>L37+1</f>
        <v>2</v>
      </c>
      <c r="M38" s="356" t="s">
        <v>157</v>
      </c>
      <c r="N38" s="405" t="s">
        <v>75</v>
      </c>
      <c r="O38" s="357">
        <f>D38</f>
        <v>147</v>
      </c>
      <c r="P38" s="357">
        <f>F37</f>
        <v>159</v>
      </c>
      <c r="Q38" s="357">
        <f>H39</f>
        <v>178</v>
      </c>
      <c r="R38" s="358">
        <f>J44</f>
        <v>150</v>
      </c>
      <c r="S38" s="359">
        <f>SUM(O38:R38)-MIN(O38:R38)</f>
        <v>487</v>
      </c>
      <c r="T38" s="360"/>
      <c r="U38" s="521">
        <f>(S38+(T38*3))/3</f>
        <v>162.33333333333334</v>
      </c>
      <c r="V38" s="341"/>
      <c r="W38" s="341"/>
      <c r="X38" s="386"/>
      <c r="Y38" s="341"/>
      <c r="Z38" s="341"/>
    </row>
    <row r="39" spans="2:26" s="311" customFormat="1" ht="15" hidden="1" outlineLevel="1" thickBot="1" x14ac:dyDescent="0.25">
      <c r="B39" s="1867"/>
      <c r="C39" s="313" t="str">
        <f>M39</f>
        <v>Черный Сергей</v>
      </c>
      <c r="D39" s="314">
        <v>183</v>
      </c>
      <c r="E39" s="313" t="str">
        <f>C37</f>
        <v>СУРОВЦЕВ Александр</v>
      </c>
      <c r="F39" s="314">
        <v>169</v>
      </c>
      <c r="G39" s="313" t="str">
        <f>E37</f>
        <v>Фатаев Назим</v>
      </c>
      <c r="H39" s="315">
        <v>178</v>
      </c>
      <c r="I39" s="522"/>
      <c r="J39" s="522"/>
      <c r="K39" s="523"/>
      <c r="L39" s="524">
        <f>L38+1</f>
        <v>3</v>
      </c>
      <c r="M39" s="525" t="s">
        <v>41</v>
      </c>
      <c r="N39" s="526" t="s">
        <v>79</v>
      </c>
      <c r="O39" s="527">
        <f>D39</f>
        <v>183</v>
      </c>
      <c r="P39" s="527">
        <f>F38</f>
        <v>225</v>
      </c>
      <c r="Q39" s="527">
        <f>H37</f>
        <v>208</v>
      </c>
      <c r="R39" s="528">
        <v>0</v>
      </c>
      <c r="S39" s="529">
        <f>SUM(O39:R39)-MIN(O39:R39)</f>
        <v>616</v>
      </c>
      <c r="T39" s="530"/>
      <c r="U39" s="531">
        <f>(S39+(T39*3))/3</f>
        <v>205.33333333333334</v>
      </c>
      <c r="V39" s="341"/>
      <c r="W39" s="341"/>
      <c r="X39" s="386"/>
      <c r="Y39" s="341"/>
      <c r="Z39" s="341"/>
    </row>
    <row r="40" spans="2:26" s="311" customFormat="1" ht="15.75" hidden="1" outlineLevel="1" thickTop="1" thickBot="1" x14ac:dyDescent="0.25">
      <c r="B40" s="345"/>
      <c r="C40" s="342"/>
      <c r="D40" s="343"/>
      <c r="E40" s="342"/>
      <c r="F40" s="343"/>
      <c r="G40" s="342"/>
      <c r="H40" s="343"/>
      <c r="I40" s="342"/>
      <c r="J40" s="344"/>
      <c r="K40" s="341"/>
      <c r="L40" s="341"/>
      <c r="M40" s="341"/>
      <c r="N40" s="414"/>
      <c r="O40" s="341"/>
      <c r="P40" s="341"/>
      <c r="Q40" s="341"/>
      <c r="R40" s="341"/>
      <c r="S40" s="341"/>
      <c r="T40" s="341"/>
      <c r="U40" s="341"/>
      <c r="V40" s="341"/>
      <c r="W40" s="341"/>
      <c r="X40" s="386"/>
      <c r="Y40" s="341"/>
      <c r="Z40" s="341"/>
    </row>
    <row r="41" spans="2:26" s="311" customFormat="1" ht="15" hidden="1" outlineLevel="1" thickTop="1" x14ac:dyDescent="0.2">
      <c r="B41" s="1853" t="s">
        <v>159</v>
      </c>
      <c r="C41" s="1854"/>
      <c r="D41" s="1854"/>
      <c r="E41" s="1854"/>
      <c r="F41" s="1854"/>
      <c r="G41" s="1854"/>
      <c r="H41" s="1854"/>
      <c r="I41" s="1854"/>
      <c r="J41" s="1855"/>
      <c r="K41" s="341"/>
      <c r="O41" s="341"/>
      <c r="P41" s="341"/>
      <c r="Q41" s="341"/>
      <c r="U41" s="341"/>
      <c r="V41" s="341"/>
      <c r="W41" s="341"/>
      <c r="X41" s="386"/>
      <c r="Y41" s="341"/>
      <c r="Z41" s="341"/>
    </row>
    <row r="42" spans="2:26" s="311" customFormat="1" hidden="1" outlineLevel="1" x14ac:dyDescent="0.2">
      <c r="B42" s="1866">
        <v>1</v>
      </c>
      <c r="C42" s="330">
        <v>1</v>
      </c>
      <c r="D42" s="330" t="s">
        <v>82</v>
      </c>
      <c r="E42" s="330">
        <v>2</v>
      </c>
      <c r="F42" s="330" t="s">
        <v>82</v>
      </c>
      <c r="G42" s="330">
        <v>3</v>
      </c>
      <c r="H42" s="330" t="s">
        <v>82</v>
      </c>
      <c r="I42" s="330">
        <v>4</v>
      </c>
      <c r="J42" s="331" t="s">
        <v>82</v>
      </c>
      <c r="K42" s="341"/>
      <c r="O42" s="341"/>
      <c r="P42" s="341"/>
      <c r="Q42" s="341"/>
      <c r="U42" s="341"/>
      <c r="V42" s="341"/>
      <c r="W42" s="341"/>
      <c r="X42" s="386"/>
      <c r="Y42" s="341"/>
      <c r="Z42" s="341"/>
    </row>
    <row r="43" spans="2:26" s="311" customFormat="1" hidden="1" outlineLevel="1" x14ac:dyDescent="0.2">
      <c r="B43" s="1866"/>
      <c r="C43" s="290" t="str">
        <f>M30</f>
        <v>Тулина Мария</v>
      </c>
      <c r="D43" s="332">
        <v>131</v>
      </c>
      <c r="E43" s="333" t="str">
        <f>M10</f>
        <v>Захаров Андрей</v>
      </c>
      <c r="F43" s="332">
        <v>195</v>
      </c>
      <c r="G43" s="333" t="str">
        <f>M9</f>
        <v>Чуруксаева Людмила</v>
      </c>
      <c r="H43" s="332">
        <v>140</v>
      </c>
      <c r="I43" s="293" t="str">
        <f>M11</f>
        <v>Куклин Игорь</v>
      </c>
      <c r="J43" s="334">
        <v>189</v>
      </c>
      <c r="K43" s="341"/>
      <c r="O43" s="341"/>
      <c r="P43" s="341"/>
      <c r="Q43" s="341"/>
      <c r="U43" s="341"/>
      <c r="V43" s="341"/>
      <c r="W43" s="341"/>
      <c r="X43" s="386"/>
      <c r="Y43" s="341"/>
      <c r="Z43" s="341"/>
    </row>
    <row r="44" spans="2:26" s="311" customFormat="1" hidden="1" outlineLevel="1" x14ac:dyDescent="0.2">
      <c r="B44" s="1866"/>
      <c r="C44" s="293" t="str">
        <f>M32</f>
        <v>Cитников Алексей</v>
      </c>
      <c r="D44" s="332">
        <v>174</v>
      </c>
      <c r="E44" s="293" t="str">
        <f>M5</f>
        <v>Эммерих Эдуард</v>
      </c>
      <c r="F44" s="332">
        <v>146</v>
      </c>
      <c r="G44" s="333" t="str">
        <f>M28</f>
        <v>Левченко Алексей</v>
      </c>
      <c r="H44" s="332">
        <v>126</v>
      </c>
      <c r="I44" s="333" t="str">
        <f>M38</f>
        <v>Фатаев Назим</v>
      </c>
      <c r="J44" s="334">
        <v>150</v>
      </c>
      <c r="K44" s="341"/>
      <c r="O44" s="341"/>
      <c r="P44" s="341"/>
      <c r="Q44" s="341"/>
      <c r="U44" s="341"/>
      <c r="V44" s="341"/>
      <c r="W44" s="341"/>
      <c r="X44" s="386"/>
      <c r="Y44" s="341"/>
      <c r="Z44" s="341"/>
    </row>
    <row r="45" spans="2:26" s="311" customFormat="1" ht="15" hidden="1" outlineLevel="1" thickBot="1" x14ac:dyDescent="0.25">
      <c r="B45" s="321"/>
      <c r="J45" s="394"/>
      <c r="O45" s="341"/>
      <c r="P45" s="341"/>
      <c r="Q45" s="341"/>
      <c r="U45" s="341"/>
      <c r="V45" s="341"/>
      <c r="W45" s="341"/>
      <c r="X45" s="386"/>
      <c r="Y45" s="341"/>
      <c r="Z45" s="341"/>
    </row>
    <row r="46" spans="2:26" s="311" customFormat="1" ht="15" hidden="1" outlineLevel="1" thickTop="1" x14ac:dyDescent="0.2">
      <c r="B46" s="1853" t="s">
        <v>160</v>
      </c>
      <c r="C46" s="1854"/>
      <c r="D46" s="1854"/>
      <c r="E46" s="1854"/>
      <c r="F46" s="1854"/>
      <c r="G46" s="1854"/>
      <c r="H46" s="1854"/>
      <c r="I46" s="1854"/>
      <c r="J46" s="1855"/>
      <c r="O46" s="341"/>
      <c r="P46" s="341"/>
      <c r="Q46" s="341"/>
      <c r="U46" s="341"/>
      <c r="V46" s="341"/>
      <c r="W46" s="341"/>
      <c r="X46" s="386"/>
      <c r="Y46" s="341"/>
      <c r="Z46" s="341"/>
    </row>
    <row r="47" spans="2:26" s="311" customFormat="1" hidden="1" outlineLevel="1" x14ac:dyDescent="0.2">
      <c r="B47" s="1866">
        <v>1</v>
      </c>
      <c r="C47" s="330">
        <v>1</v>
      </c>
      <c r="D47" s="330" t="s">
        <v>82</v>
      </c>
      <c r="E47" s="330">
        <v>2</v>
      </c>
      <c r="F47" s="330" t="s">
        <v>82</v>
      </c>
      <c r="G47" s="330">
        <v>3</v>
      </c>
      <c r="H47" s="330" t="s">
        <v>82</v>
      </c>
      <c r="I47" s="330">
        <v>4</v>
      </c>
      <c r="J47" s="331" t="s">
        <v>82</v>
      </c>
      <c r="O47" s="341"/>
      <c r="P47" s="341"/>
      <c r="Q47" s="341"/>
      <c r="U47" s="341"/>
      <c r="V47" s="341"/>
      <c r="W47" s="341"/>
      <c r="X47" s="386"/>
      <c r="Y47" s="341"/>
      <c r="Z47" s="341"/>
    </row>
    <row r="48" spans="2:26" s="311" customFormat="1" hidden="1" outlineLevel="1" x14ac:dyDescent="0.2">
      <c r="B48" s="1866"/>
      <c r="C48" s="293" t="str">
        <f>M16</f>
        <v>Кравченко Оксана</v>
      </c>
      <c r="D48" s="332">
        <v>135</v>
      </c>
      <c r="E48" s="333" t="str">
        <f>M6</f>
        <v>Пушкарев Александр</v>
      </c>
      <c r="F48" s="332">
        <v>158</v>
      </c>
      <c r="G48" s="333" t="str">
        <f>M29</f>
        <v>Шенцев Сергей</v>
      </c>
      <c r="H48" s="332">
        <v>193</v>
      </c>
      <c r="I48" s="293" t="str">
        <f>M7</f>
        <v>Клюева Наталья</v>
      </c>
      <c r="J48" s="334">
        <v>158</v>
      </c>
      <c r="O48" s="341"/>
      <c r="P48" s="341"/>
      <c r="Q48" s="341"/>
      <c r="U48" s="341"/>
      <c r="V48" s="341"/>
      <c r="W48" s="341"/>
      <c r="X48" s="386"/>
      <c r="Y48" s="341"/>
      <c r="Z48" s="341"/>
    </row>
    <row r="49" spans="1:26" s="311" customFormat="1" ht="15" hidden="1" outlineLevel="1" thickBot="1" x14ac:dyDescent="0.25">
      <c r="B49" s="1867"/>
      <c r="C49" s="313" t="str">
        <f>M15</f>
        <v>Гаврицков Владимир</v>
      </c>
      <c r="D49" s="335">
        <v>140</v>
      </c>
      <c r="E49" s="313" t="str">
        <f>M25</f>
        <v>Cинякова Ирина</v>
      </c>
      <c r="F49" s="335">
        <v>174</v>
      </c>
      <c r="G49" s="336" t="str">
        <f>M8</f>
        <v>Женихова Евгения</v>
      </c>
      <c r="H49" s="335">
        <v>108</v>
      </c>
      <c r="I49" s="336" t="str">
        <f>M24</f>
        <v>Карунас Антон</v>
      </c>
      <c r="J49" s="337">
        <v>133</v>
      </c>
      <c r="O49" s="341"/>
      <c r="P49" s="341"/>
      <c r="Q49" s="341"/>
      <c r="U49" s="341"/>
      <c r="V49" s="341"/>
      <c r="W49" s="341"/>
      <c r="X49" s="386"/>
      <c r="Y49" s="341"/>
      <c r="Z49" s="341"/>
    </row>
    <row r="50" spans="1:26" s="311" customFormat="1" collapsed="1" x14ac:dyDescent="0.2">
      <c r="O50" s="341"/>
      <c r="P50" s="341"/>
      <c r="Q50" s="341"/>
      <c r="U50" s="341"/>
      <c r="V50" s="341"/>
      <c r="W50" s="341"/>
      <c r="X50" s="386"/>
      <c r="Y50" s="341"/>
      <c r="Z50" s="341"/>
    </row>
    <row r="51" spans="1:26" s="289" customFormat="1" ht="19.5" x14ac:dyDescent="0.25">
      <c r="A51" s="1859" t="s">
        <v>174</v>
      </c>
      <c r="B51" s="1859"/>
      <c r="C51" s="1859"/>
      <c r="D51" s="1859"/>
      <c r="E51" s="288"/>
      <c r="F51" s="288"/>
      <c r="U51" s="288"/>
      <c r="V51" s="290"/>
      <c r="X51" s="385"/>
    </row>
    <row r="52" spans="1:26" s="289" customFormat="1" ht="15" customHeight="1" x14ac:dyDescent="0.2">
      <c r="U52" s="288"/>
      <c r="V52" s="290"/>
      <c r="X52" s="385"/>
    </row>
    <row r="53" spans="1:26" ht="15.75" hidden="1" outlineLevel="1" thickTop="1" thickBot="1" x14ac:dyDescent="0.25">
      <c r="A53" s="1850" t="s">
        <v>178</v>
      </c>
      <c r="B53" s="1851"/>
      <c r="C53" s="1851"/>
      <c r="D53" s="1851"/>
      <c r="E53" s="1851"/>
      <c r="F53" s="1852"/>
      <c r="L53" s="286"/>
      <c r="N53" s="286"/>
    </row>
    <row r="54" spans="1:26" ht="15" hidden="1" outlineLevel="1" thickBot="1" x14ac:dyDescent="0.25">
      <c r="A54" s="450" t="s">
        <v>140</v>
      </c>
      <c r="B54" s="451" t="s">
        <v>141</v>
      </c>
      <c r="C54" s="452" t="s">
        <v>56</v>
      </c>
      <c r="D54" s="452" t="s">
        <v>138</v>
      </c>
      <c r="E54" s="452" t="s">
        <v>139</v>
      </c>
      <c r="F54" s="453" t="s">
        <v>59</v>
      </c>
      <c r="L54" s="286"/>
      <c r="N54" s="286"/>
    </row>
    <row r="55" spans="1:26" hidden="1" outlineLevel="1" x14ac:dyDescent="0.2">
      <c r="A55" s="1837" t="s">
        <v>163</v>
      </c>
      <c r="B55" s="435" t="s">
        <v>96</v>
      </c>
      <c r="C55" s="436" t="s">
        <v>11</v>
      </c>
      <c r="D55" s="436">
        <v>184</v>
      </c>
      <c r="E55" s="436">
        <v>145</v>
      </c>
      <c r="F55" s="437">
        <f t="shared" ref="F55:F65" si="6">D55+E55</f>
        <v>329</v>
      </c>
    </row>
    <row r="56" spans="1:26" ht="15" hidden="1" outlineLevel="1" thickBot="1" x14ac:dyDescent="0.25">
      <c r="A56" s="1838"/>
      <c r="B56" s="431" t="s">
        <v>97</v>
      </c>
      <c r="C56" s="432" t="s">
        <v>67</v>
      </c>
      <c r="D56" s="433">
        <v>162</v>
      </c>
      <c r="E56" s="433">
        <v>149</v>
      </c>
      <c r="F56" s="434">
        <f t="shared" si="6"/>
        <v>311</v>
      </c>
    </row>
    <row r="57" spans="1:26" ht="15" hidden="1" outlineLevel="1" thickBot="1" x14ac:dyDescent="0.25">
      <c r="A57" s="402"/>
      <c r="B57" s="286"/>
      <c r="C57" s="286"/>
      <c r="F57" s="401"/>
      <c r="G57" s="579" t="s">
        <v>43</v>
      </c>
      <c r="H57" s="580">
        <v>415</v>
      </c>
      <c r="I57" s="429">
        <v>2</v>
      </c>
    </row>
    <row r="58" spans="1:26" hidden="1" outlineLevel="1" x14ac:dyDescent="0.2">
      <c r="A58" s="1837" t="s">
        <v>164</v>
      </c>
      <c r="B58" s="435" t="s">
        <v>96</v>
      </c>
      <c r="C58" s="436" t="s">
        <v>173</v>
      </c>
      <c r="D58" s="436">
        <v>191</v>
      </c>
      <c r="E58" s="436">
        <v>187</v>
      </c>
      <c r="F58" s="437">
        <f t="shared" si="6"/>
        <v>378</v>
      </c>
      <c r="G58" s="581" t="s">
        <v>173</v>
      </c>
      <c r="H58" s="582">
        <v>378</v>
      </c>
      <c r="I58" s="429">
        <v>3</v>
      </c>
    </row>
    <row r="59" spans="1:26" ht="15" hidden="1" outlineLevel="1" thickBot="1" x14ac:dyDescent="0.25">
      <c r="A59" s="1838"/>
      <c r="B59" s="431" t="s">
        <v>97</v>
      </c>
      <c r="C59" s="432" t="s">
        <v>158</v>
      </c>
      <c r="D59" s="433">
        <v>130</v>
      </c>
      <c r="E59" s="433">
        <v>129</v>
      </c>
      <c r="F59" s="434">
        <f t="shared" si="6"/>
        <v>259</v>
      </c>
      <c r="G59" s="583" t="s">
        <v>12</v>
      </c>
      <c r="H59" s="582">
        <v>345</v>
      </c>
      <c r="I59" s="429">
        <v>4</v>
      </c>
    </row>
    <row r="60" spans="1:26" ht="15" hidden="1" outlineLevel="1" thickBot="1" x14ac:dyDescent="0.25">
      <c r="A60" s="402"/>
      <c r="B60" s="286"/>
      <c r="C60" s="286"/>
      <c r="F60" s="401"/>
      <c r="G60" s="584" t="s">
        <v>134</v>
      </c>
      <c r="H60" s="582">
        <v>342</v>
      </c>
      <c r="I60" s="429">
        <v>1</v>
      </c>
    </row>
    <row r="61" spans="1:26" ht="15" hidden="1" customHeight="1" outlineLevel="1" x14ac:dyDescent="0.2">
      <c r="A61" s="1837" t="s">
        <v>162</v>
      </c>
      <c r="B61" s="435" t="s">
        <v>96</v>
      </c>
      <c r="C61" s="436" t="s">
        <v>12</v>
      </c>
      <c r="D61" s="436">
        <v>176</v>
      </c>
      <c r="E61" s="436">
        <v>169</v>
      </c>
      <c r="F61" s="437">
        <f t="shared" si="6"/>
        <v>345</v>
      </c>
      <c r="G61" s="584" t="s">
        <v>68</v>
      </c>
      <c r="H61" s="582">
        <v>339</v>
      </c>
      <c r="I61" s="429">
        <v>1</v>
      </c>
    </row>
    <row r="62" spans="1:26" ht="15" hidden="1" outlineLevel="1" thickBot="1" x14ac:dyDescent="0.25">
      <c r="A62" s="1838"/>
      <c r="B62" s="431" t="s">
        <v>97</v>
      </c>
      <c r="C62" s="432" t="s">
        <v>9</v>
      </c>
      <c r="D62" s="433">
        <v>127</v>
      </c>
      <c r="E62" s="433">
        <v>136</v>
      </c>
      <c r="F62" s="434">
        <f t="shared" si="6"/>
        <v>263</v>
      </c>
      <c r="G62" s="584" t="s">
        <v>120</v>
      </c>
      <c r="H62" s="582">
        <v>331</v>
      </c>
      <c r="I62" s="429">
        <v>4</v>
      </c>
    </row>
    <row r="63" spans="1:26" ht="15" hidden="1" outlineLevel="1" thickBot="1" x14ac:dyDescent="0.25">
      <c r="A63" s="402"/>
      <c r="B63" s="286"/>
      <c r="C63" s="286"/>
      <c r="F63" s="401"/>
      <c r="G63" s="584" t="s">
        <v>41</v>
      </c>
      <c r="H63" s="582">
        <v>330</v>
      </c>
      <c r="I63" s="429">
        <v>3</v>
      </c>
    </row>
    <row r="64" spans="1:26" hidden="1" outlineLevel="1" x14ac:dyDescent="0.2">
      <c r="A64" s="1837" t="s">
        <v>161</v>
      </c>
      <c r="B64" s="435" t="s">
        <v>96</v>
      </c>
      <c r="C64" s="438" t="s">
        <v>13</v>
      </c>
      <c r="D64" s="436">
        <v>160</v>
      </c>
      <c r="E64" s="436">
        <v>152</v>
      </c>
      <c r="F64" s="437">
        <f t="shared" si="6"/>
        <v>312</v>
      </c>
      <c r="G64" s="585" t="s">
        <v>11</v>
      </c>
      <c r="H64" s="586">
        <v>329</v>
      </c>
      <c r="I64" s="429">
        <v>2</v>
      </c>
    </row>
    <row r="65" spans="1:24" ht="15" hidden="1" outlineLevel="1" thickBot="1" x14ac:dyDescent="0.25">
      <c r="A65" s="1838"/>
      <c r="B65" s="431" t="s">
        <v>97</v>
      </c>
      <c r="C65" s="433" t="s">
        <v>43</v>
      </c>
      <c r="D65" s="433">
        <v>197</v>
      </c>
      <c r="E65" s="433">
        <v>218</v>
      </c>
      <c r="F65" s="434">
        <f t="shared" si="6"/>
        <v>415</v>
      </c>
    </row>
    <row r="66" spans="1:24" ht="15" hidden="1" outlineLevel="1" thickBot="1" x14ac:dyDescent="0.25">
      <c r="A66" s="1839" t="s">
        <v>179</v>
      </c>
      <c r="B66" s="1840"/>
      <c r="C66" s="1840"/>
      <c r="D66" s="1840"/>
      <c r="E66" s="1840"/>
      <c r="F66" s="1841"/>
      <c r="L66" s="286"/>
      <c r="N66" s="286"/>
    </row>
    <row r="67" spans="1:24" ht="15" hidden="1" outlineLevel="1" thickBot="1" x14ac:dyDescent="0.25">
      <c r="A67" s="450" t="s">
        <v>140</v>
      </c>
      <c r="B67" s="451" t="s">
        <v>141</v>
      </c>
      <c r="C67" s="452" t="s">
        <v>56</v>
      </c>
      <c r="D67" s="452" t="s">
        <v>138</v>
      </c>
      <c r="E67" s="452" t="s">
        <v>139</v>
      </c>
      <c r="F67" s="453" t="s">
        <v>59</v>
      </c>
      <c r="L67" s="286"/>
      <c r="N67" s="286"/>
    </row>
    <row r="68" spans="1:24" hidden="1" outlineLevel="1" x14ac:dyDescent="0.2">
      <c r="A68" s="1837" t="s">
        <v>163</v>
      </c>
      <c r="B68" s="435" t="s">
        <v>96</v>
      </c>
      <c r="C68" s="436" t="s">
        <v>68</v>
      </c>
      <c r="D68" s="436">
        <v>144</v>
      </c>
      <c r="E68" s="436">
        <v>195</v>
      </c>
      <c r="F68" s="437">
        <f>D68+E68</f>
        <v>339</v>
      </c>
      <c r="G68" s="587" t="str">
        <f>C69</f>
        <v>Дикушникова Ольга</v>
      </c>
      <c r="H68" s="588">
        <f>F69</f>
        <v>319</v>
      </c>
      <c r="I68" s="286" t="s">
        <v>104</v>
      </c>
      <c r="L68" s="286"/>
      <c r="N68" s="286"/>
    </row>
    <row r="69" spans="1:24" ht="15" hidden="1" outlineLevel="1" thickBot="1" x14ac:dyDescent="0.25">
      <c r="A69" s="1838"/>
      <c r="B69" s="431" t="s">
        <v>97</v>
      </c>
      <c r="C69" s="432" t="s">
        <v>10</v>
      </c>
      <c r="D69" s="433">
        <v>148</v>
      </c>
      <c r="E69" s="433">
        <v>171</v>
      </c>
      <c r="F69" s="434">
        <f>D69+E69</f>
        <v>319</v>
      </c>
      <c r="G69" s="589" t="str">
        <f>C64</f>
        <v>Куклин Игорь</v>
      </c>
      <c r="H69" s="590">
        <f>F64</f>
        <v>312</v>
      </c>
      <c r="I69" s="286" t="s">
        <v>105</v>
      </c>
      <c r="L69" s="286"/>
      <c r="N69" s="286"/>
    </row>
    <row r="70" spans="1:24" ht="15" hidden="1" outlineLevel="1" thickBot="1" x14ac:dyDescent="0.25">
      <c r="A70" s="402"/>
      <c r="B70" s="286"/>
      <c r="C70" s="286"/>
      <c r="F70" s="401"/>
      <c r="G70" s="589" t="str">
        <f>C56</f>
        <v>Карунас Антон</v>
      </c>
      <c r="H70" s="590">
        <f>F56</f>
        <v>311</v>
      </c>
      <c r="I70" s="286" t="s">
        <v>106</v>
      </c>
      <c r="L70" s="286"/>
      <c r="N70" s="286"/>
    </row>
    <row r="71" spans="1:24" hidden="1" outlineLevel="1" x14ac:dyDescent="0.2">
      <c r="A71" s="1837" t="s">
        <v>164</v>
      </c>
      <c r="B71" s="435" t="s">
        <v>96</v>
      </c>
      <c r="C71" s="438" t="s">
        <v>25</v>
      </c>
      <c r="D71" s="436">
        <v>154</v>
      </c>
      <c r="E71" s="436">
        <v>148</v>
      </c>
      <c r="F71" s="437">
        <f>D71+E71</f>
        <v>302</v>
      </c>
      <c r="G71" s="589" t="s">
        <v>25</v>
      </c>
      <c r="H71" s="590">
        <v>302</v>
      </c>
      <c r="I71" s="286" t="s">
        <v>107</v>
      </c>
      <c r="L71" s="286"/>
      <c r="N71" s="286"/>
    </row>
    <row r="72" spans="1:24" ht="15" hidden="1" outlineLevel="1" thickBot="1" x14ac:dyDescent="0.25">
      <c r="A72" s="1838"/>
      <c r="B72" s="431" t="s">
        <v>97</v>
      </c>
      <c r="C72" s="433" t="s">
        <v>134</v>
      </c>
      <c r="D72" s="433">
        <v>187</v>
      </c>
      <c r="E72" s="433">
        <v>155</v>
      </c>
      <c r="F72" s="434">
        <f>D72+E72</f>
        <v>342</v>
      </c>
      <c r="G72" s="589" t="str">
        <f>C74</f>
        <v>Клюева Наталья</v>
      </c>
      <c r="H72" s="590">
        <v>300</v>
      </c>
      <c r="I72" s="286" t="s">
        <v>108</v>
      </c>
      <c r="L72" s="286"/>
      <c r="N72" s="286"/>
    </row>
    <row r="73" spans="1:24" ht="15" hidden="1" outlineLevel="1" thickBot="1" x14ac:dyDescent="0.25">
      <c r="A73" s="402"/>
      <c r="B73" s="286"/>
      <c r="C73" s="286"/>
      <c r="F73" s="401"/>
      <c r="G73" s="589" t="str">
        <f>C62</f>
        <v>Оловянникова Елена</v>
      </c>
      <c r="H73" s="590">
        <v>263</v>
      </c>
      <c r="I73" s="286" t="s">
        <v>109</v>
      </c>
    </row>
    <row r="74" spans="1:24" hidden="1" outlineLevel="1" x14ac:dyDescent="0.2">
      <c r="A74" s="1837" t="s">
        <v>162</v>
      </c>
      <c r="B74" s="435" t="s">
        <v>96</v>
      </c>
      <c r="C74" s="438" t="s">
        <v>46</v>
      </c>
      <c r="D74" s="436">
        <v>171</v>
      </c>
      <c r="E74" s="436">
        <v>129</v>
      </c>
      <c r="F74" s="437">
        <f>D74+E74</f>
        <v>300</v>
      </c>
      <c r="G74" s="589" t="str">
        <f>C59</f>
        <v>Cинякова Ирина</v>
      </c>
      <c r="H74" s="590">
        <v>259</v>
      </c>
      <c r="I74" s="286" t="s">
        <v>110</v>
      </c>
    </row>
    <row r="75" spans="1:24" ht="15" hidden="1" outlineLevel="1" thickBot="1" x14ac:dyDescent="0.25">
      <c r="A75" s="1838"/>
      <c r="B75" s="431" t="s">
        <v>97</v>
      </c>
      <c r="C75" s="433" t="s">
        <v>41</v>
      </c>
      <c r="D75" s="433">
        <v>159</v>
      </c>
      <c r="E75" s="433">
        <v>171</v>
      </c>
      <c r="F75" s="434">
        <f>D75+E75</f>
        <v>330</v>
      </c>
      <c r="G75" s="591" t="str">
        <f>C78</f>
        <v>Захаров Андрей</v>
      </c>
      <c r="H75" s="592">
        <v>290</v>
      </c>
      <c r="I75" s="286" t="s">
        <v>111</v>
      </c>
      <c r="L75" s="286"/>
    </row>
    <row r="76" spans="1:24" ht="15" hidden="1" outlineLevel="1" thickBot="1" x14ac:dyDescent="0.25">
      <c r="A76" s="402"/>
      <c r="B76" s="286"/>
      <c r="C76" s="286"/>
      <c r="F76" s="401"/>
      <c r="L76" s="286"/>
    </row>
    <row r="77" spans="1:24" hidden="1" outlineLevel="1" x14ac:dyDescent="0.2">
      <c r="A77" s="1837" t="s">
        <v>161</v>
      </c>
      <c r="B77" s="435" t="s">
        <v>96</v>
      </c>
      <c r="C77" s="436" t="s">
        <v>120</v>
      </c>
      <c r="D77" s="436">
        <v>150</v>
      </c>
      <c r="E77" s="436">
        <v>181</v>
      </c>
      <c r="F77" s="437">
        <f>D77+E77</f>
        <v>331</v>
      </c>
      <c r="L77" s="286"/>
    </row>
    <row r="78" spans="1:24" ht="15" hidden="1" outlineLevel="1" thickBot="1" x14ac:dyDescent="0.25">
      <c r="A78" s="1847"/>
      <c r="B78" s="439" t="s">
        <v>97</v>
      </c>
      <c r="C78" s="440" t="s">
        <v>47</v>
      </c>
      <c r="D78" s="441">
        <v>158</v>
      </c>
      <c r="E78" s="441">
        <v>132</v>
      </c>
      <c r="F78" s="442">
        <f>D78+E78</f>
        <v>290</v>
      </c>
      <c r="L78" s="286"/>
    </row>
    <row r="79" spans="1:24" ht="15" hidden="1" outlineLevel="1" thickTop="1" x14ac:dyDescent="0.2"/>
    <row r="80" spans="1:24" s="492" customFormat="1" ht="20.25" collapsed="1" x14ac:dyDescent="0.3">
      <c r="A80" s="1845" t="s">
        <v>180</v>
      </c>
      <c r="B80" s="1846"/>
      <c r="C80" s="1846"/>
      <c r="D80" s="1846"/>
      <c r="L80" s="493"/>
      <c r="N80" s="493"/>
      <c r="X80" s="494"/>
    </row>
    <row r="81" spans="1:24" s="492" customFormat="1" ht="21" thickBot="1" x14ac:dyDescent="0.35">
      <c r="A81" s="532"/>
      <c r="B81" s="533"/>
      <c r="C81" s="533"/>
      <c r="D81" s="533"/>
      <c r="L81" s="493"/>
      <c r="N81" s="493"/>
      <c r="X81" s="494"/>
    </row>
    <row r="82" spans="1:24" ht="15.75" outlineLevel="1" thickTop="1" thickBot="1" x14ac:dyDescent="0.25">
      <c r="A82" s="454" t="s">
        <v>140</v>
      </c>
      <c r="B82" s="455" t="s">
        <v>141</v>
      </c>
      <c r="C82" s="456" t="s">
        <v>56</v>
      </c>
      <c r="D82" s="456" t="s">
        <v>138</v>
      </c>
      <c r="E82" s="456" t="s">
        <v>139</v>
      </c>
      <c r="F82" s="457" t="s">
        <v>59</v>
      </c>
    </row>
    <row r="83" spans="1:24" outlineLevel="1" x14ac:dyDescent="0.2">
      <c r="A83" s="1843" t="s">
        <v>163</v>
      </c>
      <c r="B83" s="435" t="s">
        <v>96</v>
      </c>
      <c r="C83" s="458" t="str">
        <f>C68</f>
        <v>Постоенко Андрей</v>
      </c>
      <c r="D83" s="458">
        <v>159</v>
      </c>
      <c r="E83" s="458">
        <v>154</v>
      </c>
      <c r="F83" s="447">
        <f>D83+E83</f>
        <v>313</v>
      </c>
      <c r="G83" s="573" t="s">
        <v>41</v>
      </c>
      <c r="H83" s="574">
        <v>375</v>
      </c>
      <c r="I83" s="286">
        <v>2</v>
      </c>
    </row>
    <row r="84" spans="1:24" ht="15" outlineLevel="1" thickBot="1" x14ac:dyDescent="0.25">
      <c r="A84" s="1844"/>
      <c r="B84" s="431" t="s">
        <v>97</v>
      </c>
      <c r="C84" s="448" t="str">
        <f>C72</f>
        <v>Бурнаев Роман</v>
      </c>
      <c r="D84" s="459">
        <v>126</v>
      </c>
      <c r="E84" s="459">
        <v>167</v>
      </c>
      <c r="F84" s="449">
        <f>D84+E84</f>
        <v>293</v>
      </c>
      <c r="G84" s="575" t="s">
        <v>43</v>
      </c>
      <c r="H84" s="576">
        <v>370</v>
      </c>
      <c r="I84" s="286">
        <v>3</v>
      </c>
    </row>
    <row r="85" spans="1:24" ht="15" outlineLevel="1" thickBot="1" x14ac:dyDescent="0.25">
      <c r="A85" s="444"/>
      <c r="B85" s="445"/>
      <c r="C85" s="445"/>
      <c r="D85" s="445"/>
      <c r="E85" s="445"/>
      <c r="F85" s="446"/>
      <c r="G85" s="575" t="s">
        <v>12</v>
      </c>
      <c r="H85" s="576">
        <v>360</v>
      </c>
      <c r="I85" s="286">
        <v>3</v>
      </c>
    </row>
    <row r="86" spans="1:24" outlineLevel="1" x14ac:dyDescent="0.2">
      <c r="A86" s="1843" t="s">
        <v>164</v>
      </c>
      <c r="B86" s="435" t="s">
        <v>96</v>
      </c>
      <c r="C86" s="443" t="str">
        <f>C55</f>
        <v>Шенцев Сергей</v>
      </c>
      <c r="D86" s="458">
        <v>143</v>
      </c>
      <c r="E86" s="458">
        <v>150</v>
      </c>
      <c r="F86" s="447">
        <f>D86+E86</f>
        <v>293</v>
      </c>
      <c r="G86" s="577" t="s">
        <v>68</v>
      </c>
      <c r="H86" s="578">
        <v>313</v>
      </c>
      <c r="I86" s="286">
        <v>2</v>
      </c>
    </row>
    <row r="87" spans="1:24" ht="15" outlineLevel="1" thickBot="1" x14ac:dyDescent="0.25">
      <c r="A87" s="1844"/>
      <c r="B87" s="431" t="s">
        <v>97</v>
      </c>
      <c r="C87" s="459" t="str">
        <f>C65</f>
        <v>Ермолаев Кирилл</v>
      </c>
      <c r="D87" s="459">
        <v>160</v>
      </c>
      <c r="E87" s="459">
        <v>210</v>
      </c>
      <c r="F87" s="449">
        <f>D87+E87</f>
        <v>370</v>
      </c>
      <c r="L87" s="286"/>
      <c r="N87" s="286"/>
    </row>
    <row r="88" spans="1:24" ht="15" outlineLevel="1" thickBot="1" x14ac:dyDescent="0.25">
      <c r="A88" s="444"/>
      <c r="B88" s="445"/>
      <c r="C88" s="445"/>
      <c r="D88" s="445"/>
      <c r="E88" s="445"/>
      <c r="F88" s="446"/>
      <c r="L88" s="286"/>
      <c r="N88" s="286"/>
    </row>
    <row r="89" spans="1:24" outlineLevel="1" x14ac:dyDescent="0.2">
      <c r="A89" s="1843" t="s">
        <v>162</v>
      </c>
      <c r="B89" s="435" t="s">
        <v>96</v>
      </c>
      <c r="C89" s="458" t="str">
        <f>C75</f>
        <v>Черный Сергей</v>
      </c>
      <c r="D89" s="458">
        <v>172</v>
      </c>
      <c r="E89" s="458">
        <v>203</v>
      </c>
      <c r="F89" s="447">
        <f>D89+E89</f>
        <v>375</v>
      </c>
      <c r="G89" s="573" t="s">
        <v>173</v>
      </c>
      <c r="H89" s="574">
        <v>325</v>
      </c>
      <c r="I89" s="286">
        <v>5</v>
      </c>
      <c r="L89" s="286"/>
      <c r="N89" s="286"/>
    </row>
    <row r="90" spans="1:24" ht="15" outlineLevel="1" thickBot="1" x14ac:dyDescent="0.25">
      <c r="A90" s="1844"/>
      <c r="B90" s="431" t="s">
        <v>97</v>
      </c>
      <c r="C90" s="448" t="str">
        <f>C58</f>
        <v>Cитников Алексей</v>
      </c>
      <c r="D90" s="459">
        <v>204</v>
      </c>
      <c r="E90" s="459">
        <v>121</v>
      </c>
      <c r="F90" s="449">
        <f>D90+E90</f>
        <v>325</v>
      </c>
      <c r="G90" s="575" t="s">
        <v>134</v>
      </c>
      <c r="H90" s="576">
        <v>293</v>
      </c>
      <c r="I90" s="286">
        <v>6</v>
      </c>
      <c r="L90" s="286"/>
      <c r="N90" s="286"/>
    </row>
    <row r="91" spans="1:24" ht="15" outlineLevel="1" thickBot="1" x14ac:dyDescent="0.25">
      <c r="A91" s="444"/>
      <c r="B91" s="445"/>
      <c r="C91" s="445"/>
      <c r="D91" s="445"/>
      <c r="E91" s="445"/>
      <c r="F91" s="446"/>
      <c r="G91" s="575" t="s">
        <v>11</v>
      </c>
      <c r="H91" s="576">
        <v>293</v>
      </c>
      <c r="I91" s="286">
        <v>7</v>
      </c>
      <c r="L91" s="286"/>
      <c r="N91" s="286"/>
    </row>
    <row r="92" spans="1:24" outlineLevel="1" x14ac:dyDescent="0.2">
      <c r="A92" s="1843" t="s">
        <v>161</v>
      </c>
      <c r="B92" s="435" t="s">
        <v>96</v>
      </c>
      <c r="C92" s="443" t="str">
        <f>C77</f>
        <v>Городилов Сергей</v>
      </c>
      <c r="D92" s="458">
        <v>143</v>
      </c>
      <c r="E92" s="458">
        <v>115</v>
      </c>
      <c r="F92" s="447">
        <f>D92+E92</f>
        <v>258</v>
      </c>
      <c r="G92" s="577" t="s">
        <v>120</v>
      </c>
      <c r="H92" s="578">
        <v>258</v>
      </c>
      <c r="I92" s="286">
        <v>8</v>
      </c>
      <c r="L92" s="286"/>
      <c r="N92" s="286"/>
    </row>
    <row r="93" spans="1:24" ht="15" outlineLevel="1" thickBot="1" x14ac:dyDescent="0.25">
      <c r="A93" s="1844"/>
      <c r="B93" s="431" t="s">
        <v>97</v>
      </c>
      <c r="C93" s="459" t="str">
        <f>C61</f>
        <v>Пушкарев Александр</v>
      </c>
      <c r="D93" s="459">
        <v>152</v>
      </c>
      <c r="E93" s="459">
        <v>208</v>
      </c>
      <c r="F93" s="449">
        <f>D93+E93</f>
        <v>360</v>
      </c>
      <c r="L93" s="286"/>
      <c r="N93" s="286"/>
    </row>
    <row r="94" spans="1:24" outlineLevel="1" x14ac:dyDescent="0.2">
      <c r="L94" s="286"/>
      <c r="N94" s="286"/>
    </row>
    <row r="95" spans="1:24" s="490" customFormat="1" ht="20.25" customHeight="1" x14ac:dyDescent="0.25">
      <c r="A95" s="1848" t="s">
        <v>181</v>
      </c>
      <c r="B95" s="1848"/>
      <c r="C95" s="1848"/>
      <c r="D95" s="1848"/>
      <c r="E95" s="489"/>
      <c r="F95" s="489"/>
      <c r="G95" s="489"/>
      <c r="H95" s="489"/>
      <c r="I95" s="489"/>
      <c r="X95" s="491"/>
    </row>
    <row r="96" spans="1:24" s="490" customFormat="1" ht="20.25" customHeight="1" thickBot="1" x14ac:dyDescent="0.3">
      <c r="A96" s="534"/>
      <c r="B96" s="534"/>
      <c r="C96" s="534"/>
      <c r="D96" s="534"/>
      <c r="E96" s="489"/>
      <c r="F96" s="489"/>
      <c r="G96" s="489"/>
      <c r="H96" s="489"/>
      <c r="I96" s="489"/>
      <c r="X96" s="491"/>
    </row>
    <row r="97" spans="1:24" ht="15.75" outlineLevel="1" thickTop="1" thickBot="1" x14ac:dyDescent="0.25">
      <c r="A97" s="460" t="s">
        <v>140</v>
      </c>
      <c r="B97" s="461" t="s">
        <v>141</v>
      </c>
      <c r="C97" s="462" t="s">
        <v>56</v>
      </c>
      <c r="D97" s="462" t="s">
        <v>138</v>
      </c>
      <c r="E97" s="462" t="s">
        <v>139</v>
      </c>
      <c r="F97" s="463" t="s">
        <v>59</v>
      </c>
      <c r="L97" s="286"/>
      <c r="N97" s="286"/>
    </row>
    <row r="98" spans="1:24" outlineLevel="1" x14ac:dyDescent="0.2">
      <c r="A98" s="1822" t="s">
        <v>182</v>
      </c>
      <c r="B98" s="435" t="s">
        <v>96</v>
      </c>
      <c r="C98" s="443" t="str">
        <f>C83</f>
        <v>Постоенко Андрей</v>
      </c>
      <c r="D98" s="469">
        <v>188</v>
      </c>
      <c r="E98" s="469">
        <v>201</v>
      </c>
      <c r="F98" s="464">
        <f>E98+D98</f>
        <v>389</v>
      </c>
      <c r="G98" s="547" t="str">
        <f>C99</f>
        <v>Черный Сергей</v>
      </c>
      <c r="H98" s="548">
        <v>401</v>
      </c>
      <c r="I98" s="286" t="s">
        <v>184</v>
      </c>
      <c r="L98" s="286"/>
      <c r="N98" s="286"/>
    </row>
    <row r="99" spans="1:24" ht="15" outlineLevel="1" thickBot="1" x14ac:dyDescent="0.25">
      <c r="A99" s="1849"/>
      <c r="B99" s="431" t="s">
        <v>97</v>
      </c>
      <c r="C99" s="448" t="str">
        <f>C89</f>
        <v>Черный Сергей</v>
      </c>
      <c r="D99" s="470">
        <v>200</v>
      </c>
      <c r="E99" s="470">
        <v>201</v>
      </c>
      <c r="F99" s="465">
        <f>E99+D99</f>
        <v>401</v>
      </c>
      <c r="G99" s="549" t="str">
        <f>C101</f>
        <v>Ермолаев Кирилл</v>
      </c>
      <c r="H99" s="550">
        <f>F101</f>
        <v>357</v>
      </c>
      <c r="I99" s="286" t="s">
        <v>184</v>
      </c>
      <c r="L99" s="286"/>
      <c r="N99" s="286"/>
    </row>
    <row r="100" spans="1:24" ht="17.25" customHeight="1" outlineLevel="1" thickBot="1" x14ac:dyDescent="0.25">
      <c r="A100" s="399"/>
      <c r="B100" s="286"/>
      <c r="C100" s="286"/>
      <c r="F100" s="400"/>
      <c r="L100" s="286"/>
      <c r="N100" s="286"/>
    </row>
    <row r="101" spans="1:24" outlineLevel="1" x14ac:dyDescent="0.2">
      <c r="A101" s="1822" t="s">
        <v>183</v>
      </c>
      <c r="B101" s="435" t="s">
        <v>96</v>
      </c>
      <c r="C101" s="443" t="str">
        <f>C87</f>
        <v>Ермолаев Кирилл</v>
      </c>
      <c r="D101" s="469">
        <v>189</v>
      </c>
      <c r="E101" s="469">
        <v>168</v>
      </c>
      <c r="F101" s="464">
        <f>E101+D101</f>
        <v>357</v>
      </c>
      <c r="G101" s="547" t="str">
        <f>C98</f>
        <v>Постоенко Андрей</v>
      </c>
      <c r="H101" s="548">
        <v>389</v>
      </c>
      <c r="I101" s="286" t="s">
        <v>145</v>
      </c>
      <c r="L101" s="286"/>
      <c r="N101" s="286"/>
    </row>
    <row r="102" spans="1:24" ht="15" outlineLevel="1" thickBot="1" x14ac:dyDescent="0.25">
      <c r="A102" s="1823"/>
      <c r="B102" s="466" t="s">
        <v>97</v>
      </c>
      <c r="C102" s="467" t="str">
        <f>C93</f>
        <v>Пушкарев Александр</v>
      </c>
      <c r="D102" s="471">
        <v>180</v>
      </c>
      <c r="E102" s="471">
        <v>177</v>
      </c>
      <c r="F102" s="468">
        <f>E102+D102</f>
        <v>357</v>
      </c>
      <c r="G102" s="549" t="str">
        <f>C102</f>
        <v>Пушкарев Александр</v>
      </c>
      <c r="H102" s="550">
        <f>F102</f>
        <v>357</v>
      </c>
      <c r="I102" s="286" t="s">
        <v>145</v>
      </c>
      <c r="L102" s="286"/>
      <c r="N102" s="286"/>
    </row>
    <row r="103" spans="1:24" ht="15" outlineLevel="1" thickTop="1" x14ac:dyDescent="0.2">
      <c r="A103" s="340"/>
      <c r="B103" s="286"/>
      <c r="C103" s="286"/>
    </row>
    <row r="104" spans="1:24" s="487" customFormat="1" ht="20.25" customHeight="1" x14ac:dyDescent="0.25">
      <c r="A104" s="1842" t="s">
        <v>185</v>
      </c>
      <c r="B104" s="1842"/>
      <c r="C104" s="1842"/>
      <c r="D104" s="1842"/>
      <c r="E104" s="486"/>
      <c r="F104" s="486"/>
      <c r="G104" s="486"/>
      <c r="H104" s="486"/>
      <c r="I104" s="486"/>
      <c r="X104" s="488"/>
    </row>
    <row r="105" spans="1:24" s="487" customFormat="1" ht="20.25" customHeight="1" thickBot="1" x14ac:dyDescent="0.3">
      <c r="A105" s="535"/>
      <c r="B105" s="535"/>
      <c r="C105" s="535"/>
      <c r="D105" s="535"/>
      <c r="E105" s="486"/>
      <c r="F105" s="486"/>
      <c r="G105" s="486"/>
      <c r="H105" s="486"/>
      <c r="I105" s="486"/>
      <c r="X105" s="488"/>
    </row>
    <row r="106" spans="1:24" ht="15.75" outlineLevel="1" thickTop="1" thickBot="1" x14ac:dyDescent="0.25">
      <c r="A106" s="476" t="s">
        <v>140</v>
      </c>
      <c r="B106" s="477" t="s">
        <v>141</v>
      </c>
      <c r="C106" s="478" t="s">
        <v>56</v>
      </c>
      <c r="D106" s="478" t="s">
        <v>138</v>
      </c>
      <c r="E106" s="478" t="s">
        <v>139</v>
      </c>
      <c r="F106" s="478" t="s">
        <v>146</v>
      </c>
      <c r="G106" s="479" t="s">
        <v>187</v>
      </c>
    </row>
    <row r="107" spans="1:24" ht="15.75" outlineLevel="1" thickBot="1" x14ac:dyDescent="0.25">
      <c r="A107" s="1832" t="s">
        <v>167</v>
      </c>
      <c r="B107" s="1833"/>
      <c r="C107" s="1833"/>
      <c r="D107" s="1833"/>
      <c r="E107" s="1833"/>
      <c r="F107" s="1833"/>
      <c r="G107" s="1834"/>
    </row>
    <row r="108" spans="1:24" outlineLevel="1" x14ac:dyDescent="0.2">
      <c r="A108" s="1824" t="s">
        <v>186</v>
      </c>
      <c r="B108" s="435" t="s">
        <v>96</v>
      </c>
      <c r="C108" s="443" t="str">
        <f>C99</f>
        <v>Черный Сергей</v>
      </c>
      <c r="D108" s="474">
        <v>233</v>
      </c>
      <c r="E108" s="443">
        <v>160</v>
      </c>
      <c r="F108" s="443">
        <v>147</v>
      </c>
      <c r="G108" s="495">
        <v>1</v>
      </c>
    </row>
    <row r="109" spans="1:24" ht="15" outlineLevel="1" thickBot="1" x14ac:dyDescent="0.25">
      <c r="A109" s="1825"/>
      <c r="B109" s="431" t="s">
        <v>97</v>
      </c>
      <c r="C109" s="551" t="str">
        <f>C101</f>
        <v>Ермолаев Кирилл</v>
      </c>
      <c r="D109" s="448">
        <v>183</v>
      </c>
      <c r="E109" s="475">
        <v>194</v>
      </c>
      <c r="F109" s="475">
        <v>232</v>
      </c>
      <c r="G109" s="552">
        <v>2</v>
      </c>
      <c r="L109" s="286"/>
      <c r="N109" s="286"/>
    </row>
    <row r="110" spans="1:24" ht="15" outlineLevel="1" thickBot="1" x14ac:dyDescent="0.25">
      <c r="A110" s="480"/>
      <c r="B110" s="286"/>
      <c r="C110" s="286"/>
      <c r="G110" s="481"/>
      <c r="L110" s="286"/>
      <c r="N110" s="286"/>
    </row>
    <row r="111" spans="1:24" outlineLevel="1" x14ac:dyDescent="0.2">
      <c r="A111" s="1824" t="s">
        <v>98</v>
      </c>
      <c r="B111" s="435" t="s">
        <v>96</v>
      </c>
      <c r="C111" s="472" t="str">
        <f>C98</f>
        <v>Постоенко Андрей</v>
      </c>
      <c r="D111" s="473">
        <v>214</v>
      </c>
      <c r="E111" s="1835" t="s">
        <v>145</v>
      </c>
      <c r="G111" s="481"/>
      <c r="L111" s="286"/>
      <c r="N111" s="286"/>
    </row>
    <row r="112" spans="1:24" ht="15" outlineLevel="1" thickBot="1" x14ac:dyDescent="0.25">
      <c r="A112" s="1826"/>
      <c r="B112" s="482" t="s">
        <v>97</v>
      </c>
      <c r="C112" s="483" t="str">
        <f>C102</f>
        <v>Пушкарев Александр</v>
      </c>
      <c r="D112" s="483">
        <v>180</v>
      </c>
      <c r="E112" s="1836"/>
      <c r="F112" s="484"/>
      <c r="G112" s="485"/>
      <c r="L112" s="286"/>
      <c r="N112" s="286"/>
    </row>
    <row r="113" spans="1:24" ht="15" outlineLevel="1" thickTop="1" x14ac:dyDescent="0.2">
      <c r="L113" s="286"/>
      <c r="N113" s="286"/>
    </row>
    <row r="114" spans="1:24" s="536" customFormat="1" ht="19.5" x14ac:dyDescent="0.2">
      <c r="A114" s="1831" t="s">
        <v>190</v>
      </c>
      <c r="B114" s="1831"/>
      <c r="C114" s="1831"/>
      <c r="D114" s="1831"/>
      <c r="X114" s="537"/>
    </row>
    <row r="115" spans="1:24" ht="15" thickBot="1" x14ac:dyDescent="0.25">
      <c r="L115" s="286"/>
      <c r="N115" s="286"/>
    </row>
    <row r="116" spans="1:24" s="565" customFormat="1" ht="15" x14ac:dyDescent="0.2">
      <c r="A116" s="561"/>
      <c r="B116" s="562" t="s">
        <v>61</v>
      </c>
      <c r="C116" s="563" t="s">
        <v>56</v>
      </c>
      <c r="D116" s="564" t="s">
        <v>169</v>
      </c>
      <c r="X116" s="566"/>
    </row>
    <row r="117" spans="1:24" x14ac:dyDescent="0.2">
      <c r="A117" s="1820" t="s">
        <v>171</v>
      </c>
      <c r="B117" s="567" t="s">
        <v>96</v>
      </c>
      <c r="C117" s="553" t="s">
        <v>43</v>
      </c>
      <c r="D117" s="568" t="s">
        <v>170</v>
      </c>
      <c r="E117" s="286">
        <v>203</v>
      </c>
    </row>
    <row r="118" spans="1:24" x14ac:dyDescent="0.2">
      <c r="A118" s="1821"/>
      <c r="B118" s="567" t="s">
        <v>97</v>
      </c>
      <c r="C118" s="553" t="s">
        <v>41</v>
      </c>
      <c r="D118" s="568" t="s">
        <v>172</v>
      </c>
      <c r="E118" s="286">
        <v>180</v>
      </c>
    </row>
    <row r="119" spans="1:24" x14ac:dyDescent="0.2">
      <c r="A119" s="1818" t="s">
        <v>163</v>
      </c>
      <c r="B119" s="569" t="s">
        <v>98</v>
      </c>
      <c r="C119" s="554" t="s">
        <v>68</v>
      </c>
      <c r="D119" s="570">
        <v>214</v>
      </c>
    </row>
    <row r="120" spans="1:24" x14ac:dyDescent="0.2">
      <c r="A120" s="1819"/>
      <c r="B120" s="569" t="s">
        <v>99</v>
      </c>
      <c r="C120" s="554" t="s">
        <v>12</v>
      </c>
      <c r="D120" s="570">
        <v>180</v>
      </c>
    </row>
    <row r="121" spans="1:24" x14ac:dyDescent="0.2">
      <c r="A121" s="1829" t="s">
        <v>166</v>
      </c>
      <c r="B121" s="571" t="s">
        <v>100</v>
      </c>
      <c r="C121" s="555" t="s">
        <v>173</v>
      </c>
      <c r="D121" s="572">
        <f>325/2</f>
        <v>162.5</v>
      </c>
    </row>
    <row r="122" spans="1:24" x14ac:dyDescent="0.2">
      <c r="A122" s="1830"/>
      <c r="B122" s="571" t="s">
        <v>101</v>
      </c>
      <c r="C122" s="555" t="s">
        <v>134</v>
      </c>
      <c r="D122" s="572">
        <f>293/2</f>
        <v>146.5</v>
      </c>
    </row>
    <row r="123" spans="1:24" x14ac:dyDescent="0.2">
      <c r="A123" s="1830"/>
      <c r="B123" s="571" t="s">
        <v>102</v>
      </c>
      <c r="C123" s="555" t="s">
        <v>11</v>
      </c>
      <c r="D123" s="572">
        <f>293/2</f>
        <v>146.5</v>
      </c>
    </row>
    <row r="124" spans="1:24" x14ac:dyDescent="0.2">
      <c r="A124" s="1830"/>
      <c r="B124" s="571" t="s">
        <v>103</v>
      </c>
      <c r="C124" s="555" t="s">
        <v>120</v>
      </c>
      <c r="D124" s="572">
        <f>258/2</f>
        <v>129</v>
      </c>
    </row>
    <row r="125" spans="1:24" x14ac:dyDescent="0.2">
      <c r="A125" s="1827" t="s">
        <v>165</v>
      </c>
      <c r="B125" s="556" t="s">
        <v>104</v>
      </c>
      <c r="C125" s="557" t="s">
        <v>10</v>
      </c>
      <c r="D125" s="558">
        <f>319/2</f>
        <v>159.5</v>
      </c>
    </row>
    <row r="126" spans="1:24" x14ac:dyDescent="0.2">
      <c r="A126" s="1828"/>
      <c r="B126" s="556" t="s">
        <v>105</v>
      </c>
      <c r="C126" s="559" t="s">
        <v>13</v>
      </c>
      <c r="D126" s="558">
        <f>312/2</f>
        <v>156</v>
      </c>
    </row>
    <row r="127" spans="1:24" x14ac:dyDescent="0.2">
      <c r="A127" s="1828"/>
      <c r="B127" s="556" t="s">
        <v>106</v>
      </c>
      <c r="C127" s="560" t="s">
        <v>67</v>
      </c>
      <c r="D127" s="558">
        <f>311/2</f>
        <v>155.5</v>
      </c>
    </row>
    <row r="128" spans="1:24" x14ac:dyDescent="0.2">
      <c r="A128" s="1828"/>
      <c r="B128" s="556" t="s">
        <v>107</v>
      </c>
      <c r="C128" s="557" t="s">
        <v>25</v>
      </c>
      <c r="D128" s="558">
        <f>302/2</f>
        <v>151</v>
      </c>
    </row>
    <row r="129" spans="1:4" x14ac:dyDescent="0.2">
      <c r="A129" s="1828"/>
      <c r="B129" s="556" t="s">
        <v>108</v>
      </c>
      <c r="C129" s="557" t="s">
        <v>46</v>
      </c>
      <c r="D129" s="558">
        <f>300/2</f>
        <v>150</v>
      </c>
    </row>
    <row r="130" spans="1:4" x14ac:dyDescent="0.2">
      <c r="A130" s="1828"/>
      <c r="B130" s="556" t="s">
        <v>109</v>
      </c>
      <c r="C130" s="559" t="s">
        <v>9</v>
      </c>
      <c r="D130" s="558">
        <f>263/2</f>
        <v>131.5</v>
      </c>
    </row>
    <row r="131" spans="1:4" x14ac:dyDescent="0.2">
      <c r="A131" s="1828"/>
      <c r="B131" s="556" t="s">
        <v>110</v>
      </c>
      <c r="C131" s="560" t="s">
        <v>158</v>
      </c>
      <c r="D131" s="558">
        <f>259/2</f>
        <v>129.5</v>
      </c>
    </row>
    <row r="132" spans="1:4" x14ac:dyDescent="0.2">
      <c r="A132" s="1828"/>
      <c r="B132" s="556" t="s">
        <v>111</v>
      </c>
      <c r="C132" s="557" t="s">
        <v>47</v>
      </c>
      <c r="D132" s="558">
        <f>290/2</f>
        <v>145</v>
      </c>
    </row>
    <row r="133" spans="1:4" x14ac:dyDescent="0.2">
      <c r="A133" s="1815" t="s">
        <v>168</v>
      </c>
      <c r="B133" s="329" t="s">
        <v>112</v>
      </c>
      <c r="C133" s="539" t="s">
        <v>157</v>
      </c>
      <c r="D133" s="540">
        <v>162.33333333333334</v>
      </c>
    </row>
    <row r="134" spans="1:4" x14ac:dyDescent="0.2">
      <c r="A134" s="1816"/>
      <c r="B134" s="329" t="s">
        <v>113</v>
      </c>
      <c r="C134" s="541" t="s">
        <v>64</v>
      </c>
      <c r="D134" s="540">
        <v>158</v>
      </c>
    </row>
    <row r="135" spans="1:4" x14ac:dyDescent="0.2">
      <c r="A135" s="1816"/>
      <c r="B135" s="329" t="s">
        <v>114</v>
      </c>
      <c r="C135" s="542" t="s">
        <v>39</v>
      </c>
      <c r="D135" s="543">
        <v>156</v>
      </c>
    </row>
    <row r="136" spans="1:4" x14ac:dyDescent="0.2">
      <c r="A136" s="1816"/>
      <c r="B136" s="329" t="s">
        <v>115</v>
      </c>
      <c r="C136" s="544" t="s">
        <v>65</v>
      </c>
      <c r="D136" s="543">
        <v>149.33333333333334</v>
      </c>
    </row>
    <row r="137" spans="1:4" x14ac:dyDescent="0.2">
      <c r="A137" s="1816"/>
      <c r="B137" s="329" t="s">
        <v>147</v>
      </c>
      <c r="C137" s="544" t="s">
        <v>14</v>
      </c>
      <c r="D137" s="540">
        <v>148.33333333333334</v>
      </c>
    </row>
    <row r="138" spans="1:4" x14ac:dyDescent="0.2">
      <c r="A138" s="1816"/>
      <c r="B138" s="329" t="s">
        <v>148</v>
      </c>
      <c r="C138" s="539" t="s">
        <v>175</v>
      </c>
      <c r="D138" s="543">
        <v>148</v>
      </c>
    </row>
    <row r="139" spans="1:4" x14ac:dyDescent="0.2">
      <c r="A139" s="1816"/>
      <c r="B139" s="329" t="s">
        <v>149</v>
      </c>
      <c r="C139" s="544" t="s">
        <v>50</v>
      </c>
      <c r="D139" s="540">
        <v>143.66666666666666</v>
      </c>
    </row>
    <row r="140" spans="1:4" x14ac:dyDescent="0.2">
      <c r="A140" s="1816"/>
      <c r="B140" s="329" t="s">
        <v>150</v>
      </c>
      <c r="C140" s="544" t="s">
        <v>136</v>
      </c>
      <c r="D140" s="540">
        <v>141.33333333333334</v>
      </c>
    </row>
    <row r="141" spans="1:4" x14ac:dyDescent="0.2">
      <c r="A141" s="1816"/>
      <c r="B141" s="329" t="s">
        <v>151</v>
      </c>
      <c r="C141" s="544" t="s">
        <v>8</v>
      </c>
      <c r="D141" s="543">
        <v>143</v>
      </c>
    </row>
    <row r="142" spans="1:4" x14ac:dyDescent="0.2">
      <c r="A142" s="1816"/>
      <c r="B142" s="329" t="s">
        <v>152</v>
      </c>
      <c r="C142" s="539" t="s">
        <v>51</v>
      </c>
      <c r="D142" s="540">
        <v>134.66666666666666</v>
      </c>
    </row>
    <row r="143" spans="1:4" ht="15" thickBot="1" x14ac:dyDescent="0.25">
      <c r="A143" s="1817"/>
      <c r="B143" s="538" t="s">
        <v>155</v>
      </c>
      <c r="C143" s="545" t="s">
        <v>135</v>
      </c>
      <c r="D143" s="546">
        <v>133.66666666666666</v>
      </c>
    </row>
  </sheetData>
  <mergeCells count="56">
    <mergeCell ref="L35:L36"/>
    <mergeCell ref="B9:B12"/>
    <mergeCell ref="B30:B33"/>
    <mergeCell ref="B1:I1"/>
    <mergeCell ref="B3:J3"/>
    <mergeCell ref="B19:J19"/>
    <mergeCell ref="L19:L20"/>
    <mergeCell ref="A2:D2"/>
    <mergeCell ref="B20:B23"/>
    <mergeCell ref="L3:L4"/>
    <mergeCell ref="W3:Y3"/>
    <mergeCell ref="A51:D51"/>
    <mergeCell ref="M3:T3"/>
    <mergeCell ref="U3:U4"/>
    <mergeCell ref="B4:B7"/>
    <mergeCell ref="U19:U20"/>
    <mergeCell ref="B42:B44"/>
    <mergeCell ref="M35:T35"/>
    <mergeCell ref="U35:U36"/>
    <mergeCell ref="B36:B39"/>
    <mergeCell ref="B46:J46"/>
    <mergeCell ref="B47:B49"/>
    <mergeCell ref="B35:H35"/>
    <mergeCell ref="M19:T19"/>
    <mergeCell ref="B14:B17"/>
    <mergeCell ref="B25:B28"/>
    <mergeCell ref="A58:A59"/>
    <mergeCell ref="A68:A69"/>
    <mergeCell ref="A53:F53"/>
    <mergeCell ref="A55:A56"/>
    <mergeCell ref="B41:J41"/>
    <mergeCell ref="A71:A72"/>
    <mergeCell ref="A61:A62"/>
    <mergeCell ref="A64:A65"/>
    <mergeCell ref="A66:F66"/>
    <mergeCell ref="A104:D104"/>
    <mergeCell ref="A83:A84"/>
    <mergeCell ref="A80:D80"/>
    <mergeCell ref="A74:A75"/>
    <mergeCell ref="A77:A78"/>
    <mergeCell ref="A92:A93"/>
    <mergeCell ref="A95:D95"/>
    <mergeCell ref="A98:A99"/>
    <mergeCell ref="A86:A87"/>
    <mergeCell ref="A89:A90"/>
    <mergeCell ref="A133:A143"/>
    <mergeCell ref="A119:A120"/>
    <mergeCell ref="A117:A118"/>
    <mergeCell ref="A101:A102"/>
    <mergeCell ref="A108:A109"/>
    <mergeCell ref="A111:A112"/>
    <mergeCell ref="A125:A132"/>
    <mergeCell ref="A121:A124"/>
    <mergeCell ref="A114:D114"/>
    <mergeCell ref="A107:G107"/>
    <mergeCell ref="E111:E112"/>
  </mergeCells>
  <phoneticPr fontId="24" type="noConversion"/>
  <pageMargins left="0.25" right="0.25" top="0.75" bottom="0.75" header="0.3" footer="0.3"/>
  <pageSetup paperSize="9" scale="36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view="pageBreakPreview" zoomScaleSheetLayoutView="100" workbookViewId="0">
      <selection activeCell="C2" sqref="C2:C3"/>
    </sheetView>
  </sheetViews>
  <sheetFormatPr defaultColWidth="11.42578125" defaultRowHeight="21" x14ac:dyDescent="0.55000000000000004"/>
  <cols>
    <col min="1" max="1" width="0.7109375" style="9" customWidth="1"/>
    <col min="2" max="2" width="15.7109375" style="9" customWidth="1"/>
    <col min="3" max="3" width="7.7109375" style="9" customWidth="1"/>
    <col min="4" max="4" width="0.7109375" style="9" customWidth="1"/>
    <col min="5" max="5" width="15.7109375" style="9" customWidth="1"/>
    <col min="6" max="6" width="7.7109375" style="9" customWidth="1"/>
    <col min="7" max="7" width="0.7109375" style="9" customWidth="1"/>
    <col min="8" max="8" width="15.7109375" style="9" customWidth="1"/>
    <col min="9" max="9" width="7.7109375" style="9" customWidth="1"/>
    <col min="10" max="10" width="0.7109375" style="9" customWidth="1"/>
    <col min="11" max="11" width="15.7109375" style="9" customWidth="1"/>
    <col min="12" max="12" width="7.7109375" style="9" customWidth="1"/>
    <col min="13" max="13" width="0.7109375" style="9" customWidth="1"/>
    <col min="14" max="16384" width="11.42578125" style="9"/>
  </cols>
  <sheetData>
    <row r="1" spans="1:14" s="11" customFormat="1" ht="4.5" customHeight="1" thickTop="1" thickBot="1" x14ac:dyDescent="0.7">
      <c r="A1" s="20"/>
      <c r="B1" s="1881"/>
      <c r="C1" s="1882"/>
      <c r="D1" s="20"/>
      <c r="E1" s="1881"/>
      <c r="F1" s="1882"/>
      <c r="G1" s="20"/>
      <c r="H1" s="1881"/>
      <c r="I1" s="1882"/>
      <c r="J1" s="20"/>
      <c r="K1" s="1881"/>
      <c r="L1" s="1882"/>
      <c r="M1" s="20"/>
    </row>
    <row r="2" spans="1:14" s="13" customFormat="1" ht="30" customHeight="1" thickTop="1" x14ac:dyDescent="0.65">
      <c r="A2" s="1879"/>
      <c r="B2" s="12" t="s">
        <v>26</v>
      </c>
      <c r="C2" s="1876"/>
      <c r="D2" s="1879"/>
      <c r="E2" s="12" t="s">
        <v>27</v>
      </c>
      <c r="F2" s="1876"/>
      <c r="G2" s="1879"/>
      <c r="H2" s="12" t="s">
        <v>28</v>
      </c>
      <c r="I2" s="1876"/>
      <c r="J2" s="1879"/>
      <c r="K2" s="12" t="s">
        <v>29</v>
      </c>
      <c r="L2" s="1883"/>
      <c r="M2" s="1879"/>
    </row>
    <row r="3" spans="1:14" s="11" customFormat="1" ht="30" customHeight="1" thickBot="1" x14ac:dyDescent="0.6">
      <c r="A3" s="1880"/>
      <c r="B3" s="10" t="s">
        <v>30</v>
      </c>
      <c r="C3" s="1877"/>
      <c r="D3" s="1880"/>
      <c r="E3" s="10" t="s">
        <v>30</v>
      </c>
      <c r="F3" s="1877"/>
      <c r="G3" s="1880"/>
      <c r="H3" s="10" t="s">
        <v>30</v>
      </c>
      <c r="I3" s="1877"/>
      <c r="J3" s="1880"/>
      <c r="K3" s="10" t="s">
        <v>30</v>
      </c>
      <c r="L3" s="1884"/>
      <c r="M3" s="1880"/>
      <c r="N3" s="11">
        <v>4</v>
      </c>
    </row>
    <row r="4" spans="1:14" s="11" customFormat="1" ht="4.5" customHeight="1" thickTop="1" thickBot="1" x14ac:dyDescent="0.7">
      <c r="A4" s="20"/>
      <c r="B4" s="14"/>
      <c r="C4" s="15"/>
      <c r="D4" s="20"/>
      <c r="E4" s="14"/>
      <c r="F4" s="15"/>
      <c r="G4" s="20"/>
      <c r="H4" s="14"/>
      <c r="I4" s="15"/>
      <c r="J4" s="20"/>
      <c r="K4" s="14"/>
      <c r="L4" s="16"/>
      <c r="M4" s="20"/>
    </row>
    <row r="5" spans="1:14" s="13" customFormat="1" ht="30" customHeight="1" thickTop="1" x14ac:dyDescent="0.65">
      <c r="A5" s="1879"/>
      <c r="B5" s="12" t="s">
        <v>26</v>
      </c>
      <c r="C5" s="1876"/>
      <c r="D5" s="1879"/>
      <c r="E5" s="12" t="s">
        <v>27</v>
      </c>
      <c r="F5" s="1876"/>
      <c r="G5" s="1879"/>
      <c r="H5" s="12" t="s">
        <v>28</v>
      </c>
      <c r="I5" s="1876"/>
      <c r="J5" s="1879"/>
      <c r="K5" s="12" t="s">
        <v>29</v>
      </c>
      <c r="L5" s="17"/>
      <c r="M5" s="1879"/>
    </row>
    <row r="6" spans="1:14" s="11" customFormat="1" ht="30" customHeight="1" thickBot="1" x14ac:dyDescent="0.6">
      <c r="A6" s="1880"/>
      <c r="B6" s="10" t="s">
        <v>31</v>
      </c>
      <c r="C6" s="1877"/>
      <c r="D6" s="1880"/>
      <c r="E6" s="10" t="s">
        <v>31</v>
      </c>
      <c r="F6" s="1877"/>
      <c r="G6" s="1880"/>
      <c r="H6" s="10" t="s">
        <v>31</v>
      </c>
      <c r="I6" s="1877"/>
      <c r="J6" s="1880"/>
      <c r="K6" s="10" t="s">
        <v>31</v>
      </c>
      <c r="L6" s="18"/>
      <c r="M6" s="1880"/>
      <c r="N6" s="11">
        <v>8</v>
      </c>
    </row>
    <row r="7" spans="1:14" s="11" customFormat="1" ht="4.5" customHeight="1" thickTop="1" thickBot="1" x14ac:dyDescent="0.7">
      <c r="A7" s="20"/>
      <c r="B7" s="14"/>
      <c r="C7" s="15"/>
      <c r="D7" s="20"/>
      <c r="E7" s="14"/>
      <c r="F7" s="15"/>
      <c r="G7" s="20"/>
      <c r="H7" s="14"/>
      <c r="I7" s="15"/>
      <c r="J7" s="20"/>
      <c r="K7" s="14"/>
      <c r="L7" s="16"/>
      <c r="M7" s="20"/>
    </row>
    <row r="8" spans="1:14" s="13" customFormat="1" ht="30" customHeight="1" thickTop="1" x14ac:dyDescent="0.65">
      <c r="A8" s="1879"/>
      <c r="B8" s="12" t="s">
        <v>26</v>
      </c>
      <c r="C8" s="1876"/>
      <c r="D8" s="1879"/>
      <c r="E8" s="12" t="s">
        <v>27</v>
      </c>
      <c r="F8" s="1876"/>
      <c r="G8" s="1879"/>
      <c r="H8" s="12" t="s">
        <v>28</v>
      </c>
      <c r="I8" s="1876"/>
      <c r="J8" s="1879"/>
      <c r="K8" s="12" t="s">
        <v>29</v>
      </c>
      <c r="L8" s="17"/>
      <c r="M8" s="1879"/>
    </row>
    <row r="9" spans="1:14" s="11" customFormat="1" ht="30" customHeight="1" thickBot="1" x14ac:dyDescent="0.6">
      <c r="A9" s="1880"/>
      <c r="B9" s="10" t="s">
        <v>32</v>
      </c>
      <c r="C9" s="1877"/>
      <c r="D9" s="1880"/>
      <c r="E9" s="10" t="s">
        <v>32</v>
      </c>
      <c r="F9" s="1877"/>
      <c r="G9" s="1880"/>
      <c r="H9" s="10" t="s">
        <v>32</v>
      </c>
      <c r="I9" s="1877"/>
      <c r="J9" s="1880"/>
      <c r="K9" s="10" t="s">
        <v>32</v>
      </c>
      <c r="L9" s="18"/>
      <c r="M9" s="1880"/>
      <c r="N9" s="11">
        <v>12</v>
      </c>
    </row>
    <row r="10" spans="1:14" s="11" customFormat="1" ht="4.5" customHeight="1" thickTop="1" thickBot="1" x14ac:dyDescent="0.7">
      <c r="A10" s="20"/>
      <c r="B10" s="14"/>
      <c r="C10" s="15"/>
      <c r="D10" s="20"/>
      <c r="E10" s="14"/>
      <c r="F10" s="15"/>
      <c r="G10" s="20"/>
      <c r="H10" s="14"/>
      <c r="I10" s="15"/>
      <c r="J10" s="20"/>
      <c r="K10" s="14"/>
      <c r="L10" s="16"/>
      <c r="M10" s="20"/>
      <c r="N10" s="11">
        <v>16</v>
      </c>
    </row>
    <row r="11" spans="1:14" s="13" customFormat="1" ht="30" customHeight="1" thickTop="1" x14ac:dyDescent="0.65">
      <c r="A11" s="1879"/>
      <c r="B11" s="12" t="s">
        <v>26</v>
      </c>
      <c r="C11" s="1876"/>
      <c r="D11" s="1879"/>
      <c r="E11" s="12" t="s">
        <v>27</v>
      </c>
      <c r="F11" s="1876"/>
      <c r="G11" s="1879"/>
      <c r="H11" s="12" t="s">
        <v>28</v>
      </c>
      <c r="I11" s="1876"/>
      <c r="J11" s="1879"/>
      <c r="K11" s="12" t="s">
        <v>29</v>
      </c>
      <c r="L11" s="17"/>
      <c r="M11" s="1879"/>
      <c r="N11" s="11"/>
    </row>
    <row r="12" spans="1:14" s="11" customFormat="1" ht="30" customHeight="1" thickBot="1" x14ac:dyDescent="0.6">
      <c r="A12" s="1880"/>
      <c r="B12" s="10" t="s">
        <v>33</v>
      </c>
      <c r="C12" s="1877"/>
      <c r="D12" s="1880"/>
      <c r="E12" s="10" t="s">
        <v>33</v>
      </c>
      <c r="F12" s="1877"/>
      <c r="G12" s="1880"/>
      <c r="H12" s="10" t="s">
        <v>33</v>
      </c>
      <c r="I12" s="1877"/>
      <c r="J12" s="1880"/>
      <c r="K12" s="10" t="s">
        <v>33</v>
      </c>
      <c r="L12" s="18"/>
      <c r="M12" s="1880"/>
      <c r="N12" s="11">
        <v>24</v>
      </c>
    </row>
    <row r="13" spans="1:14" s="11" customFormat="1" ht="4.5" customHeight="1" thickTop="1" thickBot="1" x14ac:dyDescent="0.7">
      <c r="A13" s="20"/>
      <c r="B13" s="14"/>
      <c r="C13" s="15"/>
      <c r="D13" s="20"/>
      <c r="E13" s="14"/>
      <c r="F13" s="15"/>
      <c r="G13" s="20"/>
      <c r="H13" s="14"/>
      <c r="I13" s="15"/>
      <c r="J13" s="20"/>
      <c r="K13" s="14"/>
      <c r="L13" s="16"/>
      <c r="M13" s="20"/>
      <c r="N13" s="11">
        <v>20</v>
      </c>
    </row>
    <row r="14" spans="1:14" s="13" customFormat="1" ht="30" customHeight="1" thickTop="1" x14ac:dyDescent="0.65">
      <c r="A14" s="1879"/>
      <c r="B14" s="12" t="s">
        <v>26</v>
      </c>
      <c r="C14" s="1876"/>
      <c r="D14" s="1879"/>
      <c r="E14" s="12" t="s">
        <v>27</v>
      </c>
      <c r="F14" s="1876"/>
      <c r="G14" s="1879"/>
      <c r="H14" s="12" t="s">
        <v>28</v>
      </c>
      <c r="I14" s="1876"/>
      <c r="J14" s="1879"/>
      <c r="K14" s="12" t="s">
        <v>29</v>
      </c>
      <c r="L14" s="1876"/>
      <c r="M14" s="1879"/>
    </row>
    <row r="15" spans="1:14" s="11" customFormat="1" ht="30" customHeight="1" thickBot="1" x14ac:dyDescent="0.6">
      <c r="A15" s="1880"/>
      <c r="B15" s="10" t="s">
        <v>48</v>
      </c>
      <c r="C15" s="1877"/>
      <c r="D15" s="1880"/>
      <c r="E15" s="10" t="s">
        <v>48</v>
      </c>
      <c r="F15" s="1877"/>
      <c r="G15" s="1880"/>
      <c r="H15" s="10" t="s">
        <v>48</v>
      </c>
      <c r="I15" s="1877"/>
      <c r="J15" s="1880"/>
      <c r="K15" s="10" t="s">
        <v>48</v>
      </c>
      <c r="L15" s="1877"/>
      <c r="M15" s="1880"/>
      <c r="N15" s="11">
        <v>20</v>
      </c>
    </row>
    <row r="16" spans="1:14" s="11" customFormat="1" ht="4.5" customHeight="1" thickTop="1" thickBot="1" x14ac:dyDescent="0.7">
      <c r="A16" s="20"/>
      <c r="B16" s="14"/>
      <c r="C16" s="15"/>
      <c r="D16" s="20"/>
      <c r="E16" s="14"/>
      <c r="F16" s="15"/>
      <c r="G16" s="20"/>
      <c r="H16" s="14"/>
      <c r="I16" s="15"/>
      <c r="J16" s="20"/>
      <c r="K16" s="14"/>
      <c r="L16" s="16"/>
      <c r="M16" s="20"/>
    </row>
    <row r="17" spans="1:14" s="13" customFormat="1" ht="30" customHeight="1" thickTop="1" x14ac:dyDescent="0.65">
      <c r="A17" s="1879"/>
      <c r="B17" s="12" t="s">
        <v>26</v>
      </c>
      <c r="C17" s="1876"/>
      <c r="D17" s="1879"/>
      <c r="E17" s="12" t="s">
        <v>27</v>
      </c>
      <c r="F17" s="1876"/>
      <c r="G17" s="1879"/>
      <c r="H17" s="12" t="s">
        <v>28</v>
      </c>
      <c r="I17" s="1876"/>
      <c r="J17" s="1879"/>
      <c r="K17" s="12" t="s">
        <v>29</v>
      </c>
      <c r="L17" s="17"/>
      <c r="M17" s="1879"/>
    </row>
    <row r="18" spans="1:14" s="11" customFormat="1" ht="30" customHeight="1" thickBot="1" x14ac:dyDescent="0.6">
      <c r="A18" s="1880"/>
      <c r="B18" s="14" t="s">
        <v>49</v>
      </c>
      <c r="C18" s="1878"/>
      <c r="D18" s="1880"/>
      <c r="E18" s="14" t="s">
        <v>49</v>
      </c>
      <c r="F18" s="1878"/>
      <c r="G18" s="1880"/>
      <c r="H18" s="14" t="s">
        <v>49</v>
      </c>
      <c r="I18" s="1878"/>
      <c r="J18" s="1880"/>
      <c r="K18" s="14" t="s">
        <v>49</v>
      </c>
      <c r="L18" s="19"/>
      <c r="M18" s="1880"/>
      <c r="N18" s="11">
        <v>24</v>
      </c>
    </row>
    <row r="19" spans="1:14" s="11" customFormat="1" ht="4.5" customHeight="1" thickTop="1" thickBot="1" x14ac:dyDescent="0.7">
      <c r="A19" s="20"/>
      <c r="B19" s="1881"/>
      <c r="C19" s="1882"/>
      <c r="D19" s="20"/>
      <c r="E19" s="1881"/>
      <c r="F19" s="1882"/>
      <c r="G19" s="20"/>
      <c r="H19" s="1881"/>
      <c r="I19" s="1882"/>
      <c r="J19" s="20"/>
      <c r="K19" s="1881"/>
      <c r="L19" s="1882"/>
      <c r="M19" s="20"/>
    </row>
    <row r="20" spans="1:14" ht="21.75" thickTop="1" x14ac:dyDescent="0.55000000000000004"/>
  </sheetData>
  <mergeCells count="58">
    <mergeCell ref="A8:A9"/>
    <mergeCell ref="A11:A12"/>
    <mergeCell ref="A14:A15"/>
    <mergeCell ref="K1:L1"/>
    <mergeCell ref="J14:J15"/>
    <mergeCell ref="I2:I3"/>
    <mergeCell ref="I5:I6"/>
    <mergeCell ref="I8:I9"/>
    <mergeCell ref="I11:I12"/>
    <mergeCell ref="L2:L3"/>
    <mergeCell ref="J2:J3"/>
    <mergeCell ref="C14:C15"/>
    <mergeCell ref="D11:D12"/>
    <mergeCell ref="D14:D15"/>
    <mergeCell ref="I14:I15"/>
    <mergeCell ref="F2:F3"/>
    <mergeCell ref="A17:A18"/>
    <mergeCell ref="B1:C1"/>
    <mergeCell ref="E1:F1"/>
    <mergeCell ref="H1:I1"/>
    <mergeCell ref="A2:A3"/>
    <mergeCell ref="A5:A6"/>
    <mergeCell ref="G2:G3"/>
    <mergeCell ref="D2:D3"/>
    <mergeCell ref="G14:G15"/>
    <mergeCell ref="G11:G12"/>
    <mergeCell ref="G8:G9"/>
    <mergeCell ref="G5:G6"/>
    <mergeCell ref="D5:D6"/>
    <mergeCell ref="D8:D9"/>
    <mergeCell ref="C8:C9"/>
    <mergeCell ref="C11:C12"/>
    <mergeCell ref="K19:L19"/>
    <mergeCell ref="B19:C19"/>
    <mergeCell ref="D17:D18"/>
    <mergeCell ref="G17:G18"/>
    <mergeCell ref="M17:M18"/>
    <mergeCell ref="I17:I18"/>
    <mergeCell ref="E19:F19"/>
    <mergeCell ref="H19:I19"/>
    <mergeCell ref="C17:C18"/>
    <mergeCell ref="J17:J18"/>
    <mergeCell ref="F14:F15"/>
    <mergeCell ref="F17:F18"/>
    <mergeCell ref="M2:M3"/>
    <mergeCell ref="M5:M6"/>
    <mergeCell ref="M8:M9"/>
    <mergeCell ref="M11:M12"/>
    <mergeCell ref="M14:M15"/>
    <mergeCell ref="J5:J6"/>
    <mergeCell ref="J8:J9"/>
    <mergeCell ref="J11:J12"/>
    <mergeCell ref="L14:L15"/>
    <mergeCell ref="C2:C3"/>
    <mergeCell ref="C5:C6"/>
    <mergeCell ref="F5:F6"/>
    <mergeCell ref="F8:F9"/>
    <mergeCell ref="F11:F12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14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106"/>
  <sheetViews>
    <sheetView workbookViewId="0">
      <selection activeCell="N42" sqref="N42"/>
    </sheetView>
  </sheetViews>
  <sheetFormatPr defaultRowHeight="12.75" x14ac:dyDescent="0.2"/>
  <cols>
    <col min="1" max="1" width="6.28515625" customWidth="1"/>
    <col min="2" max="2" width="21.42578125" customWidth="1"/>
    <col min="3" max="3" width="6.42578125" bestFit="1" customWidth="1"/>
    <col min="4" max="4" width="20.42578125" bestFit="1" customWidth="1"/>
    <col min="5" max="5" width="8.28515625" bestFit="1" customWidth="1"/>
    <col min="6" max="6" width="20.42578125" bestFit="1" customWidth="1"/>
    <col min="7" max="7" width="8.28515625" bestFit="1" customWidth="1"/>
    <col min="8" max="8" width="20.42578125" bestFit="1" customWidth="1"/>
    <col min="9" max="11" width="8.28515625" bestFit="1" customWidth="1"/>
    <col min="12" max="12" width="20.42578125" bestFit="1" customWidth="1"/>
    <col min="13" max="13" width="11.5703125" bestFit="1" customWidth="1"/>
    <col min="14" max="14" width="20.42578125" bestFit="1" customWidth="1"/>
    <col min="15" max="15" width="6.42578125" bestFit="1" customWidth="1"/>
    <col min="16" max="16" width="20.42578125" bestFit="1" customWidth="1"/>
    <col min="17" max="17" width="6.42578125" bestFit="1" customWidth="1"/>
    <col min="18" max="18" width="20.42578125" bestFit="1" customWidth="1"/>
    <col min="19" max="19" width="7.140625" bestFit="1" customWidth="1"/>
    <col min="20" max="20" width="8.140625" bestFit="1" customWidth="1"/>
    <col min="21" max="23" width="4.85546875" customWidth="1"/>
    <col min="24" max="24" width="4.85546875" style="2" customWidth="1"/>
    <col min="25" max="27" width="4.85546875" customWidth="1"/>
  </cols>
  <sheetData>
    <row r="1" spans="1:25" ht="18.75" thickBot="1" x14ac:dyDescent="0.3">
      <c r="A1" s="1892" t="s">
        <v>225</v>
      </c>
      <c r="B1" s="1892"/>
      <c r="C1" s="1892"/>
      <c r="D1" s="1892"/>
      <c r="E1" s="1892"/>
      <c r="F1" s="1892"/>
      <c r="G1" s="1892"/>
      <c r="H1" s="1892"/>
      <c r="I1" s="5"/>
      <c r="J1" s="6"/>
    </row>
    <row r="2" spans="1:25" s="723" customFormat="1" ht="15" x14ac:dyDescent="0.2">
      <c r="A2" s="1893">
        <v>1</v>
      </c>
      <c r="B2" s="867" t="s">
        <v>121</v>
      </c>
      <c r="C2" s="868" t="s">
        <v>82</v>
      </c>
      <c r="D2" s="867" t="s">
        <v>122</v>
      </c>
      <c r="E2" s="868" t="s">
        <v>82</v>
      </c>
      <c r="F2" s="867" t="s">
        <v>123</v>
      </c>
      <c r="G2" s="868" t="s">
        <v>82</v>
      </c>
      <c r="H2" s="867" t="s">
        <v>124</v>
      </c>
      <c r="I2" s="869" t="s">
        <v>82</v>
      </c>
      <c r="J2" s="4"/>
      <c r="K2" s="1893">
        <v>5</v>
      </c>
      <c r="L2" s="867" t="s">
        <v>121</v>
      </c>
      <c r="M2" s="868" t="s">
        <v>82</v>
      </c>
      <c r="N2" s="867" t="s">
        <v>122</v>
      </c>
      <c r="O2" s="868" t="s">
        <v>82</v>
      </c>
      <c r="P2" s="867" t="s">
        <v>123</v>
      </c>
      <c r="Q2" s="868" t="s">
        <v>82</v>
      </c>
      <c r="R2" s="867" t="s">
        <v>124</v>
      </c>
      <c r="S2" s="869" t="s">
        <v>82</v>
      </c>
      <c r="V2"/>
      <c r="W2"/>
      <c r="X2" s="2"/>
      <c r="Y2"/>
    </row>
    <row r="3" spans="1:25" s="1" customFormat="1" ht="15" x14ac:dyDescent="0.2">
      <c r="A3" s="1886"/>
      <c r="B3" s="850" t="str">
        <f>$B$26</f>
        <v>1. Куклин Игорь</v>
      </c>
      <c r="C3" s="753">
        <v>184</v>
      </c>
      <c r="D3" s="850" t="str">
        <f>$B$27</f>
        <v>4. Чёрный Сергей</v>
      </c>
      <c r="E3" s="753">
        <v>154</v>
      </c>
      <c r="F3" s="850" t="str">
        <f>$B$28</f>
        <v>7. Пушкарев Александр</v>
      </c>
      <c r="G3" s="753">
        <v>171</v>
      </c>
      <c r="H3" s="850" t="str">
        <f>$B$29</f>
        <v>10. Клюева Наталья</v>
      </c>
      <c r="I3" s="754">
        <v>110</v>
      </c>
      <c r="J3" s="6"/>
      <c r="K3" s="1886"/>
      <c r="L3" s="850" t="str">
        <f>$B$35</f>
        <v>6. Захаров Андрей</v>
      </c>
      <c r="M3" s="753">
        <v>144</v>
      </c>
      <c r="N3" s="850" t="str">
        <f>$B$37</f>
        <v>12. Дикушникова Ольга</v>
      </c>
      <c r="O3" s="753">
        <v>158</v>
      </c>
      <c r="P3" s="850" t="str">
        <f>$B$34</f>
        <v>3. Ермолаев Кирилл</v>
      </c>
      <c r="Q3" s="753">
        <v>187</v>
      </c>
      <c r="R3" s="850" t="str">
        <f>$B$26</f>
        <v>1. Куклин Игорь</v>
      </c>
      <c r="S3" s="754">
        <v>174</v>
      </c>
      <c r="V3"/>
      <c r="W3"/>
      <c r="X3" s="2"/>
      <c r="Y3"/>
    </row>
    <row r="4" spans="1:25" s="1" customFormat="1" ht="15" x14ac:dyDescent="0.2">
      <c r="A4" s="1886"/>
      <c r="B4" s="850" t="str">
        <f>$B$30</f>
        <v>2. Ситников Алексей</v>
      </c>
      <c r="C4" s="753">
        <v>160</v>
      </c>
      <c r="D4" s="850" t="str">
        <f>$B$31</f>
        <v>5. Гамов Евгений</v>
      </c>
      <c r="E4" s="753">
        <v>175</v>
      </c>
      <c r="F4" s="850" t="str">
        <f>$B$32</f>
        <v>8. Постоенко Андрей</v>
      </c>
      <c r="G4" s="753">
        <v>172</v>
      </c>
      <c r="H4" s="850" t="str">
        <f>$B$33</f>
        <v>11. Шенцев Сергей</v>
      </c>
      <c r="I4" s="754">
        <v>132</v>
      </c>
      <c r="J4" s="6"/>
      <c r="K4" s="1886"/>
      <c r="L4" s="850" t="str">
        <f>$B$30</f>
        <v>2. Ситников Алексей</v>
      </c>
      <c r="M4" s="753">
        <v>157</v>
      </c>
      <c r="N4" s="850" t="str">
        <f>$B$29</f>
        <v>10. Клюева Наталья</v>
      </c>
      <c r="O4" s="753">
        <v>200</v>
      </c>
      <c r="P4" s="850" t="str">
        <f>$B$31</f>
        <v>5. Гамов Евгений</v>
      </c>
      <c r="Q4" s="753">
        <v>153</v>
      </c>
      <c r="R4" s="850" t="str">
        <f>$B$33</f>
        <v>11. Шенцев Сергей</v>
      </c>
      <c r="S4" s="754">
        <v>185</v>
      </c>
      <c r="X4" s="2"/>
      <c r="Y4"/>
    </row>
    <row r="5" spans="1:25" s="1" customFormat="1" ht="15" x14ac:dyDescent="0.2">
      <c r="A5" s="1886"/>
      <c r="B5" s="850" t="str">
        <f>$B$34</f>
        <v>3. Ермолаев Кирилл</v>
      </c>
      <c r="C5" s="753">
        <v>175</v>
      </c>
      <c r="D5" s="850" t="str">
        <f>$B$35</f>
        <v>6. Захаров Андрей</v>
      </c>
      <c r="E5" s="753">
        <v>145</v>
      </c>
      <c r="F5" s="850" t="str">
        <f>$B$36</f>
        <v>9. Женихова Евгения</v>
      </c>
      <c r="G5" s="753">
        <v>158</v>
      </c>
      <c r="H5" s="850" t="str">
        <f>$B$37</f>
        <v>12. Дикушникова Ольга</v>
      </c>
      <c r="I5" s="755">
        <v>168</v>
      </c>
      <c r="J5" s="6"/>
      <c r="K5" s="1886"/>
      <c r="L5" s="850" t="str">
        <f>$B$36</f>
        <v>9. Женихова Евгения</v>
      </c>
      <c r="M5" s="753">
        <v>158</v>
      </c>
      <c r="N5" s="850" t="str">
        <f>$B$27</f>
        <v>4. Чёрный Сергей</v>
      </c>
      <c r="O5" s="753">
        <v>197</v>
      </c>
      <c r="P5" s="850" t="str">
        <f>$B$28</f>
        <v>7. Пушкарев Александр</v>
      </c>
      <c r="Q5" s="756">
        <v>216</v>
      </c>
      <c r="R5" s="850" t="str">
        <f>$B$32</f>
        <v>8. Постоенко Андрей</v>
      </c>
      <c r="S5" s="754">
        <v>156</v>
      </c>
      <c r="V5"/>
      <c r="W5"/>
      <c r="X5" s="2"/>
      <c r="Y5"/>
    </row>
    <row r="6" spans="1:25" s="1" customFormat="1" ht="15" x14ac:dyDescent="0.2">
      <c r="A6" s="757"/>
      <c r="B6" s="851"/>
      <c r="C6" s="634"/>
      <c r="D6" s="851"/>
      <c r="E6" s="634"/>
      <c r="F6" s="852"/>
      <c r="H6" s="851"/>
      <c r="I6" s="758"/>
      <c r="J6" s="6"/>
      <c r="K6" s="759"/>
      <c r="L6" s="852"/>
      <c r="N6" s="852"/>
      <c r="P6" s="852"/>
      <c r="R6" s="852"/>
      <c r="S6" s="760"/>
      <c r="V6"/>
      <c r="W6"/>
      <c r="X6" s="2"/>
      <c r="Y6"/>
    </row>
    <row r="7" spans="1:25" s="723" customFormat="1" ht="15" x14ac:dyDescent="0.2">
      <c r="A7" s="1886">
        <v>2</v>
      </c>
      <c r="B7" s="864" t="s">
        <v>121</v>
      </c>
      <c r="C7" s="865" t="s">
        <v>82</v>
      </c>
      <c r="D7" s="864" t="s">
        <v>122</v>
      </c>
      <c r="E7" s="865" t="s">
        <v>82</v>
      </c>
      <c r="F7" s="864" t="s">
        <v>123</v>
      </c>
      <c r="G7" s="865" t="s">
        <v>82</v>
      </c>
      <c r="H7" s="864" t="s">
        <v>124</v>
      </c>
      <c r="I7" s="866" t="s">
        <v>82</v>
      </c>
      <c r="J7" s="4"/>
      <c r="K7" s="1886">
        <v>6</v>
      </c>
      <c r="L7" s="864" t="s">
        <v>121</v>
      </c>
      <c r="M7" s="865" t="s">
        <v>82</v>
      </c>
      <c r="N7" s="864" t="s">
        <v>122</v>
      </c>
      <c r="O7" s="865" t="s">
        <v>82</v>
      </c>
      <c r="P7" s="864" t="s">
        <v>123</v>
      </c>
      <c r="Q7" s="865" t="s">
        <v>82</v>
      </c>
      <c r="R7" s="864" t="s">
        <v>124</v>
      </c>
      <c r="S7" s="866" t="s">
        <v>82</v>
      </c>
      <c r="V7"/>
      <c r="W7"/>
      <c r="X7" s="2"/>
      <c r="Y7"/>
    </row>
    <row r="8" spans="1:25" s="1" customFormat="1" ht="15" x14ac:dyDescent="0.2">
      <c r="A8" s="1886"/>
      <c r="B8" s="850" t="str">
        <f>$B$37</f>
        <v>12. Дикушникова Ольга</v>
      </c>
      <c r="C8" s="753">
        <v>167</v>
      </c>
      <c r="D8" s="850" t="str">
        <f>$B$28</f>
        <v>7. Пушкарев Александр</v>
      </c>
      <c r="E8" s="756">
        <v>185</v>
      </c>
      <c r="F8" s="850" t="str">
        <f>$B$30</f>
        <v>2. Ситников Алексей</v>
      </c>
      <c r="G8" s="753">
        <v>141</v>
      </c>
      <c r="H8" s="850" t="str">
        <f>$B$35</f>
        <v>6. Захаров Андрей</v>
      </c>
      <c r="I8" s="754">
        <v>162</v>
      </c>
      <c r="J8" s="6"/>
      <c r="K8" s="1886"/>
      <c r="L8" s="850" t="str">
        <f>$B$31</f>
        <v>5. Гамов Евгений</v>
      </c>
      <c r="M8" s="756">
        <v>191</v>
      </c>
      <c r="N8" s="850" t="str">
        <f>$B$36</f>
        <v>9. Женихова Евгения</v>
      </c>
      <c r="O8" s="753">
        <v>173</v>
      </c>
      <c r="P8" s="850" t="str">
        <f>$B$27</f>
        <v>4. Чёрный Сергей</v>
      </c>
      <c r="Q8" s="753">
        <v>197</v>
      </c>
      <c r="R8" s="850" t="str">
        <f>$B$29</f>
        <v>10. Клюева Наталья</v>
      </c>
      <c r="S8" s="754">
        <v>174</v>
      </c>
      <c r="V8"/>
      <c r="W8"/>
      <c r="X8" s="2"/>
      <c r="Y8"/>
    </row>
    <row r="9" spans="1:25" s="1" customFormat="1" ht="15" x14ac:dyDescent="0.2">
      <c r="A9" s="1886"/>
      <c r="B9" s="850" t="str">
        <f>$B$36</f>
        <v>9. Женихова Евгения</v>
      </c>
      <c r="C9" s="753">
        <v>174</v>
      </c>
      <c r="D9" s="850" t="str">
        <f>$B$26</f>
        <v>1. Куклин Игорь</v>
      </c>
      <c r="E9" s="753">
        <v>169</v>
      </c>
      <c r="F9" s="850" t="str">
        <f>$B$33</f>
        <v>11. Шенцев Сергей</v>
      </c>
      <c r="G9" s="753">
        <v>193</v>
      </c>
      <c r="H9" s="850" t="str">
        <f>$B$34</f>
        <v>3. Ермолаев Кирилл</v>
      </c>
      <c r="I9" s="754">
        <v>151</v>
      </c>
      <c r="J9" s="6"/>
      <c r="K9" s="1886"/>
      <c r="L9" s="850" t="str">
        <f>$B$28</f>
        <v>7. Пушкарев Александр</v>
      </c>
      <c r="M9" s="753">
        <v>178</v>
      </c>
      <c r="N9" s="850" t="str">
        <f>$B$32</f>
        <v>8. Постоенко Андрей</v>
      </c>
      <c r="O9" s="756">
        <v>201</v>
      </c>
      <c r="P9" s="850" t="str">
        <f>$B$26</f>
        <v>1. Куклин Игорь</v>
      </c>
      <c r="Q9" s="753">
        <v>204</v>
      </c>
      <c r="R9" s="850" t="str">
        <f>$B$30</f>
        <v>2. Ситников Алексей</v>
      </c>
      <c r="S9" s="754">
        <v>139</v>
      </c>
      <c r="V9"/>
      <c r="W9"/>
      <c r="X9" s="2"/>
      <c r="Y9"/>
    </row>
    <row r="10" spans="1:25" s="1" customFormat="1" ht="15" x14ac:dyDescent="0.2">
      <c r="A10" s="1886"/>
      <c r="B10" s="850" t="str">
        <f>$B$27</f>
        <v>4. Чёрный Сергей</v>
      </c>
      <c r="C10" s="753">
        <v>179</v>
      </c>
      <c r="D10" s="850" t="str">
        <f>$B$29</f>
        <v>10. Клюева Наталья</v>
      </c>
      <c r="E10" s="753">
        <v>135</v>
      </c>
      <c r="F10" s="850" t="str">
        <f>$B$31</f>
        <v>5. Гамов Евгений</v>
      </c>
      <c r="G10" s="753">
        <v>154</v>
      </c>
      <c r="H10" s="850" t="str">
        <f>$B$32</f>
        <v>8. Постоенко Андрей</v>
      </c>
      <c r="I10" s="754">
        <v>135</v>
      </c>
      <c r="J10" s="6"/>
      <c r="K10" s="1886"/>
      <c r="L10" s="850" t="str">
        <f>$B$37</f>
        <v>12. Дикушникова Ольга</v>
      </c>
      <c r="M10" s="753">
        <v>158</v>
      </c>
      <c r="N10" s="850" t="str">
        <f>$B$34</f>
        <v>3. Ермолаев Кирилл</v>
      </c>
      <c r="O10" s="753">
        <v>229</v>
      </c>
      <c r="P10" s="850" t="str">
        <f>$B$33</f>
        <v>11. Шенцев Сергей</v>
      </c>
      <c r="Q10" s="753">
        <v>179</v>
      </c>
      <c r="R10" s="850" t="str">
        <f>$B$35</f>
        <v>6. Захаров Андрей</v>
      </c>
      <c r="S10" s="754">
        <v>210</v>
      </c>
      <c r="V10"/>
      <c r="W10"/>
      <c r="X10" s="2"/>
      <c r="Y10"/>
    </row>
    <row r="11" spans="1:25" s="1" customFormat="1" ht="15" x14ac:dyDescent="0.2">
      <c r="A11" s="757"/>
      <c r="B11" s="852"/>
      <c r="D11" s="852"/>
      <c r="F11" s="852"/>
      <c r="H11" s="854"/>
      <c r="I11" s="761"/>
      <c r="J11" s="6"/>
      <c r="K11" s="759"/>
      <c r="L11" s="855"/>
      <c r="M11" s="6"/>
      <c r="N11" s="852"/>
      <c r="P11" s="855"/>
      <c r="Q11" s="6"/>
      <c r="R11" s="855"/>
      <c r="S11" s="760"/>
      <c r="V11"/>
      <c r="W11"/>
      <c r="X11" s="2"/>
      <c r="Y11"/>
    </row>
    <row r="12" spans="1:25" s="723" customFormat="1" ht="15" x14ac:dyDescent="0.2">
      <c r="A12" s="1886">
        <v>3</v>
      </c>
      <c r="B12" s="864" t="s">
        <v>121</v>
      </c>
      <c r="C12" s="865" t="s">
        <v>82</v>
      </c>
      <c r="D12" s="864" t="s">
        <v>122</v>
      </c>
      <c r="E12" s="865" t="s">
        <v>82</v>
      </c>
      <c r="F12" s="864" t="s">
        <v>123</v>
      </c>
      <c r="G12" s="865" t="s">
        <v>82</v>
      </c>
      <c r="H12" s="864" t="s">
        <v>124</v>
      </c>
      <c r="I12" s="866" t="s">
        <v>82</v>
      </c>
      <c r="J12" s="4"/>
      <c r="K12" s="1886">
        <v>7</v>
      </c>
      <c r="L12" s="864" t="s">
        <v>121</v>
      </c>
      <c r="M12" s="865" t="s">
        <v>82</v>
      </c>
      <c r="N12" s="864" t="s">
        <v>122</v>
      </c>
      <c r="O12" s="865" t="s">
        <v>82</v>
      </c>
      <c r="P12" s="864" t="s">
        <v>123</v>
      </c>
      <c r="Q12" s="865" t="s">
        <v>82</v>
      </c>
      <c r="R12" s="864" t="s">
        <v>124</v>
      </c>
      <c r="S12" s="866" t="s">
        <v>82</v>
      </c>
      <c r="V12"/>
      <c r="W12"/>
      <c r="X12" s="2"/>
      <c r="Y12"/>
    </row>
    <row r="13" spans="1:25" s="1" customFormat="1" ht="15" x14ac:dyDescent="0.2">
      <c r="A13" s="1886"/>
      <c r="B13" s="850" t="str">
        <f>$B$33</f>
        <v>11. Шенцев Сергей</v>
      </c>
      <c r="C13" s="753">
        <v>164</v>
      </c>
      <c r="D13" s="850" t="str">
        <f>$B$37</f>
        <v>12. Дикушникова Ольга</v>
      </c>
      <c r="E13" s="753">
        <v>190</v>
      </c>
      <c r="F13" s="850" t="str">
        <f>$B$34</f>
        <v>3. Ермолаев Кирилл</v>
      </c>
      <c r="G13" s="753">
        <v>149</v>
      </c>
      <c r="H13" s="850" t="str">
        <f>$B$31</f>
        <v>5. Гамов Евгений</v>
      </c>
      <c r="I13" s="754">
        <v>179</v>
      </c>
      <c r="J13" s="6"/>
      <c r="K13" s="1886"/>
      <c r="L13" s="850" t="str">
        <f>$B$32</f>
        <v>8. Постоенко Андрей</v>
      </c>
      <c r="M13" s="753">
        <v>168</v>
      </c>
      <c r="N13" s="856" t="str">
        <f>$B$31</f>
        <v>5. Гамов Евгений</v>
      </c>
      <c r="O13" s="753">
        <v>245</v>
      </c>
      <c r="P13" s="850" t="str">
        <f>$B$29</f>
        <v>10. Клюева Наталья</v>
      </c>
      <c r="Q13" s="753">
        <v>174</v>
      </c>
      <c r="R13" s="856" t="str">
        <f>$B$28</f>
        <v>7. Пушкарев Александр</v>
      </c>
      <c r="S13" s="754">
        <v>147</v>
      </c>
      <c r="V13"/>
      <c r="W13"/>
      <c r="X13" s="2"/>
      <c r="Y13"/>
    </row>
    <row r="14" spans="1:25" s="1" customFormat="1" ht="15" x14ac:dyDescent="0.2">
      <c r="A14" s="1886"/>
      <c r="B14" s="850" t="str">
        <f>$B$35</f>
        <v>6. Захаров Андрей</v>
      </c>
      <c r="C14" s="753">
        <v>166</v>
      </c>
      <c r="D14" s="850" t="str">
        <f>$B$32</f>
        <v>8. Постоенко Андрей</v>
      </c>
      <c r="E14" s="753">
        <v>173</v>
      </c>
      <c r="F14" s="850" t="str">
        <f>$B$27</f>
        <v>4. Чёрный Сергей</v>
      </c>
      <c r="G14" s="753">
        <v>158</v>
      </c>
      <c r="H14" s="850" t="str">
        <f>$B$26</f>
        <v>1. Куклин Игорь</v>
      </c>
      <c r="I14" s="754">
        <v>187</v>
      </c>
      <c r="J14" s="6"/>
      <c r="K14" s="1886"/>
      <c r="L14" s="850" t="str">
        <f>$B$27</f>
        <v>4. Чёрный Сергей</v>
      </c>
      <c r="M14" s="753">
        <v>190</v>
      </c>
      <c r="N14" s="850" t="str">
        <f>$B$35</f>
        <v>6. Захаров Андрей</v>
      </c>
      <c r="O14" s="753">
        <v>158</v>
      </c>
      <c r="P14" s="850" t="str">
        <f>$B$36</f>
        <v>9. Женихова Евгения</v>
      </c>
      <c r="Q14" s="753">
        <v>189</v>
      </c>
      <c r="R14" s="856" t="str">
        <f>$B$37</f>
        <v>12. Дикушникова Ольга</v>
      </c>
      <c r="S14" s="754">
        <v>113</v>
      </c>
      <c r="Y14"/>
    </row>
    <row r="15" spans="1:25" s="1" customFormat="1" ht="15" x14ac:dyDescent="0.2">
      <c r="A15" s="1886"/>
      <c r="B15" s="850" t="str">
        <f>$B$28</f>
        <v>7. Пушкарев Александр</v>
      </c>
      <c r="C15" s="753">
        <v>147</v>
      </c>
      <c r="D15" s="850" t="str">
        <f>$B$30</f>
        <v>2. Ситников Алексей</v>
      </c>
      <c r="E15" s="753">
        <v>181</v>
      </c>
      <c r="F15" s="850" t="str">
        <f>$B$29</f>
        <v>10. Клюева Наталья</v>
      </c>
      <c r="G15" s="753">
        <v>139</v>
      </c>
      <c r="H15" s="850" t="str">
        <f>$B$36</f>
        <v>9. Женихова Евгения</v>
      </c>
      <c r="I15" s="754">
        <v>143</v>
      </c>
      <c r="J15" s="6"/>
      <c r="K15" s="1886"/>
      <c r="L15" s="850" t="str">
        <f>$B$26</f>
        <v>1. Куклин Игорь</v>
      </c>
      <c r="M15" s="753">
        <v>173</v>
      </c>
      <c r="N15" s="850" t="str">
        <f>$B$33</f>
        <v>11. Шенцев Сергей</v>
      </c>
      <c r="O15" s="753">
        <v>172</v>
      </c>
      <c r="P15" s="850" t="str">
        <f>$B$30</f>
        <v>2. Ситников Алексей</v>
      </c>
      <c r="Q15" s="753">
        <v>202</v>
      </c>
      <c r="R15" s="850" t="str">
        <f>$B$34</f>
        <v>3. Ермолаев Кирилл</v>
      </c>
      <c r="S15" s="754">
        <v>181</v>
      </c>
      <c r="W15"/>
      <c r="X15" s="2"/>
      <c r="Y15"/>
    </row>
    <row r="16" spans="1:25" s="1" customFormat="1" ht="15" x14ac:dyDescent="0.2">
      <c r="A16" s="670"/>
      <c r="B16" s="852"/>
      <c r="D16" s="852"/>
      <c r="F16" s="852"/>
      <c r="H16" s="852"/>
      <c r="I16" s="762"/>
      <c r="J16" s="6"/>
      <c r="K16" s="763"/>
      <c r="L16" s="852"/>
      <c r="N16" s="852"/>
      <c r="P16" s="852"/>
      <c r="R16" s="852"/>
      <c r="S16" s="762"/>
      <c r="V16"/>
      <c r="W16"/>
      <c r="X16" s="2"/>
      <c r="Y16"/>
    </row>
    <row r="17" spans="1:29" s="723" customFormat="1" ht="15" x14ac:dyDescent="0.2">
      <c r="A17" s="1886">
        <v>4</v>
      </c>
      <c r="B17" s="864" t="s">
        <v>121</v>
      </c>
      <c r="C17" s="865" t="s">
        <v>82</v>
      </c>
      <c r="D17" s="864" t="s">
        <v>122</v>
      </c>
      <c r="E17" s="865" t="s">
        <v>82</v>
      </c>
      <c r="F17" s="864" t="s">
        <v>123</v>
      </c>
      <c r="G17" s="865" t="s">
        <v>82</v>
      </c>
      <c r="H17" s="864" t="s">
        <v>124</v>
      </c>
      <c r="I17" s="866" t="s">
        <v>82</v>
      </c>
      <c r="K17" s="1886">
        <v>8</v>
      </c>
      <c r="L17" s="864" t="s">
        <v>121</v>
      </c>
      <c r="M17" s="865" t="s">
        <v>82</v>
      </c>
      <c r="N17" s="864" t="s">
        <v>122</v>
      </c>
      <c r="O17" s="865" t="s">
        <v>82</v>
      </c>
      <c r="P17" s="864" t="s">
        <v>123</v>
      </c>
      <c r="Q17" s="865" t="s">
        <v>82</v>
      </c>
      <c r="R17" s="864" t="s">
        <v>124</v>
      </c>
      <c r="S17" s="866" t="s">
        <v>82</v>
      </c>
      <c r="V17"/>
      <c r="W17"/>
      <c r="X17" s="2"/>
      <c r="Y17"/>
    </row>
    <row r="18" spans="1:29" s="1" customFormat="1" ht="15" x14ac:dyDescent="0.2">
      <c r="A18" s="1886"/>
      <c r="B18" s="850" t="str">
        <f>$B$32</f>
        <v>8. Постоенко Андрей</v>
      </c>
      <c r="C18" s="753">
        <v>156</v>
      </c>
      <c r="D18" s="850" t="str">
        <f>$B$36</f>
        <v>9. Женихова Евгения</v>
      </c>
      <c r="E18" s="753">
        <v>197</v>
      </c>
      <c r="F18" s="850" t="str">
        <f>$B$35</f>
        <v>6. Захаров Андрей</v>
      </c>
      <c r="G18" s="753">
        <v>158</v>
      </c>
      <c r="H18" s="850" t="str">
        <f>$B$30</f>
        <v>2. Ситников Алексей</v>
      </c>
      <c r="I18" s="754">
        <v>174</v>
      </c>
      <c r="K18" s="1886"/>
      <c r="L18" s="850" t="str">
        <f>$B$33</f>
        <v>11. Шенцев Сергей</v>
      </c>
      <c r="M18" s="753">
        <v>183</v>
      </c>
      <c r="N18" s="850" t="str">
        <f>$B$30</f>
        <v>2. Ситников Алексей</v>
      </c>
      <c r="O18" s="753">
        <v>184</v>
      </c>
      <c r="P18" s="850" t="str">
        <f>$B$32</f>
        <v>8. Постоенко Андрей</v>
      </c>
      <c r="Q18" s="753">
        <v>145</v>
      </c>
      <c r="R18" s="850" t="str">
        <f>$B$27</f>
        <v>4. Чёрный Сергей</v>
      </c>
      <c r="S18" s="754">
        <v>189</v>
      </c>
      <c r="V18"/>
      <c r="W18"/>
      <c r="X18" s="2"/>
      <c r="Y18"/>
    </row>
    <row r="19" spans="1:29" s="1" customFormat="1" ht="15" x14ac:dyDescent="0.2">
      <c r="A19" s="1886"/>
      <c r="B19" s="850" t="str">
        <f>$B$29</f>
        <v>10. Клюева Наталья</v>
      </c>
      <c r="C19" s="753">
        <v>176</v>
      </c>
      <c r="D19" s="850" t="str">
        <f>$B$34</f>
        <v>3. Ермолаев Кирилл</v>
      </c>
      <c r="E19" s="753">
        <v>160</v>
      </c>
      <c r="F19" s="850" t="str">
        <f>$B$37</f>
        <v>12. Дикушникова Ольга</v>
      </c>
      <c r="G19" s="753">
        <v>132</v>
      </c>
      <c r="H19" s="850" t="str">
        <f>$B$28</f>
        <v>7. Пушкарев Александр</v>
      </c>
      <c r="I19" s="754">
        <v>153</v>
      </c>
      <c r="K19" s="1886"/>
      <c r="L19" s="850" t="str">
        <f>$B$34</f>
        <v>3. Ермолаев Кирилл</v>
      </c>
      <c r="M19" s="753">
        <v>199</v>
      </c>
      <c r="N19" s="850" t="str">
        <f>$B$28</f>
        <v>7. Пушкарев Александр</v>
      </c>
      <c r="O19" s="753">
        <v>147</v>
      </c>
      <c r="P19" s="850" t="str">
        <f>$B$37</f>
        <v>12. Дикушникова Ольга</v>
      </c>
      <c r="Q19" s="753">
        <v>179</v>
      </c>
      <c r="R19" s="850" t="str">
        <f>$B$36</f>
        <v>9. Женихова Евгения</v>
      </c>
      <c r="S19" s="754">
        <v>169</v>
      </c>
      <c r="V19"/>
      <c r="Y19"/>
    </row>
    <row r="20" spans="1:29" s="1" customFormat="1" ht="15.75" thickBot="1" x14ac:dyDescent="0.25">
      <c r="A20" s="1887"/>
      <c r="B20" s="853" t="str">
        <f>$B$31</f>
        <v>5. Гамов Евгений</v>
      </c>
      <c r="C20" s="764">
        <v>175</v>
      </c>
      <c r="D20" s="853" t="str">
        <f>$B$33</f>
        <v>11. Шенцев Сергей</v>
      </c>
      <c r="E20" s="764">
        <v>178</v>
      </c>
      <c r="F20" s="853" t="str">
        <f>$B$26</f>
        <v>1. Куклин Игорь</v>
      </c>
      <c r="G20" s="764">
        <v>208</v>
      </c>
      <c r="H20" s="853" t="str">
        <f>$B$27</f>
        <v>4. Чёрный Сергей</v>
      </c>
      <c r="I20" s="765">
        <v>215</v>
      </c>
      <c r="K20" s="1887"/>
      <c r="L20" s="722" t="str">
        <f>$B$29</f>
        <v>10. Клюева Наталья</v>
      </c>
      <c r="M20" s="764">
        <v>156</v>
      </c>
      <c r="N20" s="853" t="str">
        <f>$B$26</f>
        <v>1. Куклин Игорь</v>
      </c>
      <c r="O20" s="764">
        <v>177</v>
      </c>
      <c r="P20" s="853" t="str">
        <f>$B$35</f>
        <v>6. Захаров Андрей</v>
      </c>
      <c r="Q20" s="764">
        <v>143</v>
      </c>
      <c r="R20" s="853" t="str">
        <f>$B$31</f>
        <v>5. Гамов Евгений</v>
      </c>
      <c r="S20" s="765">
        <v>178</v>
      </c>
      <c r="V20"/>
      <c r="W20"/>
      <c r="X20" s="2"/>
      <c r="Y20"/>
    </row>
    <row r="21" spans="1:29" s="1" customFormat="1" x14ac:dyDescent="0.2">
      <c r="A21"/>
      <c r="J21"/>
      <c r="K21"/>
      <c r="N21"/>
      <c r="O21"/>
      <c r="P21"/>
      <c r="Q21"/>
      <c r="V21"/>
      <c r="W21"/>
      <c r="X21" s="2"/>
      <c r="Y21"/>
    </row>
    <row r="22" spans="1:29" s="1" customFormat="1" ht="18" x14ac:dyDescent="0.25">
      <c r="A22"/>
      <c r="J22"/>
      <c r="K22"/>
      <c r="N22"/>
      <c r="O22" s="766" t="s">
        <v>233</v>
      </c>
      <c r="P22"/>
      <c r="Q22"/>
      <c r="V22"/>
      <c r="W22"/>
      <c r="X22" s="2"/>
      <c r="Y22"/>
    </row>
    <row r="23" spans="1:29" s="1" customFormat="1" ht="18" x14ac:dyDescent="0.25">
      <c r="A23"/>
      <c r="J23"/>
      <c r="K23"/>
      <c r="N23"/>
      <c r="O23" s="766" t="s">
        <v>234</v>
      </c>
      <c r="P23"/>
      <c r="Q23"/>
      <c r="V23"/>
      <c r="W23"/>
      <c r="X23" s="2"/>
      <c r="Y23"/>
    </row>
    <row r="24" spans="1:29" ht="15.75" thickBot="1" x14ac:dyDescent="0.25">
      <c r="A24" s="1888" t="s">
        <v>83</v>
      </c>
      <c r="B24" s="1889" t="s">
        <v>38</v>
      </c>
      <c r="C24" s="1890"/>
      <c r="D24" s="1889" t="s">
        <v>224</v>
      </c>
      <c r="E24" s="1891"/>
      <c r="F24" s="1891"/>
      <c r="G24" s="1891"/>
      <c r="H24" s="1891"/>
      <c r="I24" s="1891"/>
      <c r="J24" s="1891"/>
      <c r="K24" s="1890"/>
      <c r="L24" s="724"/>
      <c r="M24" s="1885" t="s">
        <v>0</v>
      </c>
      <c r="P24">
        <v>1</v>
      </c>
      <c r="Q24">
        <v>2</v>
      </c>
      <c r="R24">
        <v>3</v>
      </c>
      <c r="T24">
        <v>1</v>
      </c>
      <c r="U24">
        <v>2</v>
      </c>
      <c r="V24">
        <v>3</v>
      </c>
      <c r="W24">
        <v>4</v>
      </c>
      <c r="X24">
        <v>5</v>
      </c>
      <c r="Y24">
        <v>6</v>
      </c>
      <c r="Z24">
        <v>7</v>
      </c>
      <c r="AB24" s="1"/>
      <c r="AC24" s="1"/>
    </row>
    <row r="25" spans="1:29" ht="23.25" x14ac:dyDescent="0.2">
      <c r="A25" s="1888"/>
      <c r="B25" s="870" t="s">
        <v>56</v>
      </c>
      <c r="C25" s="871" t="s">
        <v>469</v>
      </c>
      <c r="D25" s="720" t="s">
        <v>1</v>
      </c>
      <c r="E25" s="720" t="s">
        <v>2</v>
      </c>
      <c r="F25" s="720" t="s">
        <v>3</v>
      </c>
      <c r="G25" s="720" t="s">
        <v>6</v>
      </c>
      <c r="H25" s="720" t="s">
        <v>220</v>
      </c>
      <c r="I25" s="720" t="s">
        <v>221</v>
      </c>
      <c r="J25" s="720" t="s">
        <v>222</v>
      </c>
      <c r="K25" s="720" t="s">
        <v>223</v>
      </c>
      <c r="L25" s="872" t="s">
        <v>57</v>
      </c>
      <c r="M25" s="1885"/>
      <c r="O25" s="767">
        <v>1</v>
      </c>
      <c r="P25" s="768">
        <v>2</v>
      </c>
      <c r="Q25" s="769">
        <v>3</v>
      </c>
      <c r="R25" s="770">
        <v>3</v>
      </c>
      <c r="T25" s="768">
        <v>1</v>
      </c>
      <c r="U25" s="769">
        <v>2</v>
      </c>
      <c r="V25" s="771">
        <v>2</v>
      </c>
      <c r="W25" s="770">
        <v>3</v>
      </c>
      <c r="X25" s="768">
        <v>1</v>
      </c>
      <c r="Y25" s="769">
        <v>2</v>
      </c>
      <c r="Z25" s="769">
        <v>3</v>
      </c>
      <c r="AA25" s="772">
        <v>3</v>
      </c>
      <c r="AB25" s="1"/>
    </row>
    <row r="26" spans="1:29" ht="15" x14ac:dyDescent="0.2">
      <c r="A26" s="717">
        <f t="shared" ref="A26:A37" si="0">A25+1</f>
        <v>1</v>
      </c>
      <c r="B26" s="773" t="s">
        <v>457</v>
      </c>
      <c r="C26" s="718" t="s">
        <v>70</v>
      </c>
      <c r="D26" s="719">
        <f>C3</f>
        <v>184</v>
      </c>
      <c r="E26" s="719">
        <f>E9</f>
        <v>169</v>
      </c>
      <c r="F26" s="719">
        <f>I14</f>
        <v>187</v>
      </c>
      <c r="G26" s="719">
        <f>G20</f>
        <v>208</v>
      </c>
      <c r="H26" s="719">
        <f>S3</f>
        <v>174</v>
      </c>
      <c r="I26" s="719">
        <f>Q9</f>
        <v>204</v>
      </c>
      <c r="J26" s="719">
        <f>M15</f>
        <v>173</v>
      </c>
      <c r="K26" s="719">
        <f>O20</f>
        <v>177</v>
      </c>
      <c r="L26" s="76">
        <f>SUM(D26:K26)</f>
        <v>1476</v>
      </c>
      <c r="M26" s="774">
        <f>ROUND((AVERAGE(D26:K26)),2)</f>
        <v>184.5</v>
      </c>
      <c r="O26" s="775">
        <v>2</v>
      </c>
      <c r="P26" s="776">
        <v>3</v>
      </c>
      <c r="Q26">
        <v>3</v>
      </c>
      <c r="R26" s="777">
        <v>2</v>
      </c>
      <c r="T26" s="776">
        <v>2</v>
      </c>
      <c r="U26" s="778">
        <v>1</v>
      </c>
      <c r="V26">
        <v>3</v>
      </c>
      <c r="W26" s="777">
        <v>1</v>
      </c>
      <c r="X26" s="779">
        <v>2</v>
      </c>
      <c r="Y26" s="1">
        <v>2</v>
      </c>
      <c r="Z26">
        <v>3</v>
      </c>
      <c r="AA26" s="777">
        <v>1</v>
      </c>
      <c r="AB26" s="1"/>
    </row>
    <row r="27" spans="1:29" ht="15" x14ac:dyDescent="0.2">
      <c r="A27" s="717">
        <f t="shared" si="0"/>
        <v>2</v>
      </c>
      <c r="B27" s="773" t="s">
        <v>460</v>
      </c>
      <c r="C27" s="718" t="s">
        <v>72</v>
      </c>
      <c r="D27" s="719">
        <f>E3</f>
        <v>154</v>
      </c>
      <c r="E27" s="719">
        <f>C10</f>
        <v>179</v>
      </c>
      <c r="F27" s="719">
        <f>G14</f>
        <v>158</v>
      </c>
      <c r="G27" s="719">
        <f>I20</f>
        <v>215</v>
      </c>
      <c r="H27" s="719">
        <f>O5</f>
        <v>197</v>
      </c>
      <c r="I27" s="719">
        <f>Q8</f>
        <v>197</v>
      </c>
      <c r="J27" s="719">
        <f>M14</f>
        <v>190</v>
      </c>
      <c r="K27" s="719">
        <f>S18</f>
        <v>189</v>
      </c>
      <c r="L27" s="76">
        <f t="shared" ref="L27:L32" si="1">SUM(D27:K27)</f>
        <v>1479</v>
      </c>
      <c r="M27" s="774">
        <f t="shared" ref="M27:M32" si="2">ROUND((AVERAGE(D27:K27)),2)</f>
        <v>184.88</v>
      </c>
      <c r="O27" s="780">
        <v>3</v>
      </c>
      <c r="P27" s="776">
        <v>2</v>
      </c>
      <c r="Q27">
        <v>3</v>
      </c>
      <c r="R27" s="777">
        <v>3</v>
      </c>
      <c r="T27" s="776">
        <v>3</v>
      </c>
      <c r="U27">
        <v>2</v>
      </c>
      <c r="V27">
        <v>1</v>
      </c>
      <c r="W27" s="781">
        <v>2</v>
      </c>
      <c r="X27" s="763">
        <v>1</v>
      </c>
      <c r="Y27" s="1">
        <v>3</v>
      </c>
      <c r="Z27" s="778">
        <v>3</v>
      </c>
      <c r="AA27" s="777">
        <v>2</v>
      </c>
      <c r="AB27" s="1"/>
      <c r="AC27" s="1"/>
    </row>
    <row r="28" spans="1:29" ht="15" x14ac:dyDescent="0.2">
      <c r="A28" s="717">
        <f t="shared" si="0"/>
        <v>3</v>
      </c>
      <c r="B28" s="773" t="s">
        <v>463</v>
      </c>
      <c r="C28" s="718" t="s">
        <v>73</v>
      </c>
      <c r="D28" s="719">
        <f>G3</f>
        <v>171</v>
      </c>
      <c r="E28" s="719">
        <f>E8</f>
        <v>185</v>
      </c>
      <c r="F28" s="719">
        <f>C15</f>
        <v>147</v>
      </c>
      <c r="G28" s="719">
        <f>I19</f>
        <v>153</v>
      </c>
      <c r="H28" s="719">
        <f>Q5</f>
        <v>216</v>
      </c>
      <c r="I28" s="719">
        <f>M9</f>
        <v>178</v>
      </c>
      <c r="J28" s="719">
        <f>S13</f>
        <v>147</v>
      </c>
      <c r="K28" s="719">
        <f>O19</f>
        <v>147</v>
      </c>
      <c r="L28" s="76">
        <f t="shared" si="1"/>
        <v>1344</v>
      </c>
      <c r="M28" s="774">
        <f t="shared" si="2"/>
        <v>168</v>
      </c>
      <c r="O28" s="782">
        <v>4</v>
      </c>
      <c r="P28" s="776">
        <v>3</v>
      </c>
      <c r="Q28">
        <v>2</v>
      </c>
      <c r="R28" s="777">
        <v>3</v>
      </c>
      <c r="T28" s="776">
        <v>1</v>
      </c>
      <c r="U28">
        <v>3</v>
      </c>
      <c r="V28">
        <v>2</v>
      </c>
      <c r="W28" s="781">
        <v>3</v>
      </c>
      <c r="X28" s="763">
        <v>3</v>
      </c>
      <c r="Y28" s="1">
        <v>1</v>
      </c>
      <c r="Z28">
        <v>2</v>
      </c>
      <c r="AA28" s="781">
        <v>1</v>
      </c>
      <c r="AB28" s="1"/>
      <c r="AC28" s="1"/>
    </row>
    <row r="29" spans="1:29" ht="15" x14ac:dyDescent="0.2">
      <c r="A29" s="717">
        <f t="shared" si="0"/>
        <v>4</v>
      </c>
      <c r="B29" s="773" t="s">
        <v>466</v>
      </c>
      <c r="C29" s="718" t="s">
        <v>74</v>
      </c>
      <c r="D29" s="719">
        <f>I3</f>
        <v>110</v>
      </c>
      <c r="E29" s="719">
        <f>E10</f>
        <v>135</v>
      </c>
      <c r="F29" s="719">
        <f>G15</f>
        <v>139</v>
      </c>
      <c r="G29" s="719">
        <f>C19</f>
        <v>176</v>
      </c>
      <c r="H29" s="719">
        <f>O4</f>
        <v>200</v>
      </c>
      <c r="I29" s="719">
        <f>S8</f>
        <v>174</v>
      </c>
      <c r="J29" s="719">
        <f>Q13</f>
        <v>174</v>
      </c>
      <c r="K29" s="719">
        <f>M20</f>
        <v>156</v>
      </c>
      <c r="L29" s="76">
        <f t="shared" si="1"/>
        <v>1264</v>
      </c>
      <c r="M29" s="774">
        <f t="shared" si="2"/>
        <v>158</v>
      </c>
      <c r="O29" s="783">
        <v>5</v>
      </c>
      <c r="P29" s="776">
        <v>3</v>
      </c>
      <c r="Q29">
        <v>2</v>
      </c>
      <c r="R29" s="777">
        <v>3</v>
      </c>
      <c r="T29" s="776">
        <v>2</v>
      </c>
      <c r="U29">
        <v>3</v>
      </c>
      <c r="V29">
        <v>1</v>
      </c>
      <c r="W29" s="781">
        <v>3</v>
      </c>
      <c r="X29" s="763">
        <v>2</v>
      </c>
      <c r="Y29" s="1">
        <v>1</v>
      </c>
      <c r="Z29" s="778">
        <v>1</v>
      </c>
      <c r="AA29" s="777">
        <v>3</v>
      </c>
      <c r="AB29" s="1"/>
      <c r="AC29" s="1"/>
    </row>
    <row r="30" spans="1:29" ht="15" x14ac:dyDescent="0.2">
      <c r="A30" s="717">
        <f t="shared" si="0"/>
        <v>5</v>
      </c>
      <c r="B30" s="773" t="s">
        <v>458</v>
      </c>
      <c r="C30" s="718" t="s">
        <v>75</v>
      </c>
      <c r="D30" s="719">
        <f>C4</f>
        <v>160</v>
      </c>
      <c r="E30" s="719">
        <f>G8</f>
        <v>141</v>
      </c>
      <c r="F30" s="719">
        <f>E15</f>
        <v>181</v>
      </c>
      <c r="G30" s="719">
        <f>I18</f>
        <v>174</v>
      </c>
      <c r="H30" s="719">
        <f>M4</f>
        <v>157</v>
      </c>
      <c r="I30" s="719">
        <f>S9</f>
        <v>139</v>
      </c>
      <c r="J30" s="719">
        <f>Q15</f>
        <v>202</v>
      </c>
      <c r="K30" s="719">
        <f>O18</f>
        <v>184</v>
      </c>
      <c r="L30" s="76">
        <f t="shared" si="1"/>
        <v>1338</v>
      </c>
      <c r="M30" s="774">
        <f t="shared" si="2"/>
        <v>167.25</v>
      </c>
      <c r="O30" s="784">
        <v>6</v>
      </c>
      <c r="P30" s="776">
        <v>3</v>
      </c>
      <c r="Q30">
        <v>2</v>
      </c>
      <c r="R30" s="777">
        <v>3</v>
      </c>
      <c r="T30" s="776">
        <v>3</v>
      </c>
      <c r="U30">
        <v>1</v>
      </c>
      <c r="V30">
        <v>2</v>
      </c>
      <c r="W30" s="781">
        <v>1</v>
      </c>
      <c r="X30" s="763">
        <v>1</v>
      </c>
      <c r="Y30" s="1">
        <v>3</v>
      </c>
      <c r="Z30">
        <v>2</v>
      </c>
      <c r="AA30" s="781">
        <v>3</v>
      </c>
      <c r="AB30" s="1"/>
      <c r="AC30" s="1"/>
    </row>
    <row r="31" spans="1:29" ht="15" x14ac:dyDescent="0.2">
      <c r="A31" s="717">
        <f t="shared" si="0"/>
        <v>6</v>
      </c>
      <c r="B31" s="773" t="s">
        <v>461</v>
      </c>
      <c r="C31" s="718" t="s">
        <v>76</v>
      </c>
      <c r="D31" s="719">
        <f>E4</f>
        <v>175</v>
      </c>
      <c r="E31" s="719">
        <f>G10</f>
        <v>154</v>
      </c>
      <c r="F31" s="719">
        <f>I13</f>
        <v>179</v>
      </c>
      <c r="G31" s="719">
        <f>C20</f>
        <v>175</v>
      </c>
      <c r="H31" s="719">
        <f>Q4</f>
        <v>153</v>
      </c>
      <c r="I31" s="719">
        <f>M8</f>
        <v>191</v>
      </c>
      <c r="J31" s="719">
        <f>O13</f>
        <v>245</v>
      </c>
      <c r="K31" s="719">
        <f>S20</f>
        <v>178</v>
      </c>
      <c r="L31" s="76">
        <f t="shared" si="1"/>
        <v>1450</v>
      </c>
      <c r="M31" s="774">
        <f t="shared" si="2"/>
        <v>181.25</v>
      </c>
      <c r="O31" s="778">
        <v>7</v>
      </c>
      <c r="P31" s="776">
        <v>3</v>
      </c>
      <c r="Q31">
        <v>3</v>
      </c>
      <c r="R31" s="777">
        <v>2</v>
      </c>
      <c r="T31" s="785">
        <v>1</v>
      </c>
      <c r="U31">
        <v>1</v>
      </c>
      <c r="V31">
        <v>3</v>
      </c>
      <c r="W31" s="777">
        <v>2</v>
      </c>
      <c r="X31" s="763">
        <v>3</v>
      </c>
      <c r="Y31">
        <v>2</v>
      </c>
      <c r="Z31">
        <v>1</v>
      </c>
      <c r="AA31" s="781">
        <v>2</v>
      </c>
      <c r="AB31" s="1"/>
      <c r="AC31" s="1"/>
    </row>
    <row r="32" spans="1:29" ht="15" x14ac:dyDescent="0.2">
      <c r="A32" s="717">
        <f t="shared" si="0"/>
        <v>7</v>
      </c>
      <c r="B32" s="773" t="s">
        <v>464</v>
      </c>
      <c r="C32" s="718" t="s">
        <v>77</v>
      </c>
      <c r="D32" s="719">
        <f>G4</f>
        <v>172</v>
      </c>
      <c r="E32" s="719">
        <f>I10</f>
        <v>135</v>
      </c>
      <c r="F32" s="719">
        <f>E14</f>
        <v>173</v>
      </c>
      <c r="G32" s="719">
        <f>C18</f>
        <v>156</v>
      </c>
      <c r="H32" s="719">
        <f>S5</f>
        <v>156</v>
      </c>
      <c r="I32" s="719">
        <f>O9</f>
        <v>201</v>
      </c>
      <c r="J32" s="719">
        <f>M13</f>
        <v>168</v>
      </c>
      <c r="K32" s="719">
        <f>Q18</f>
        <v>145</v>
      </c>
      <c r="L32" s="76">
        <f t="shared" si="1"/>
        <v>1306</v>
      </c>
      <c r="M32" s="774">
        <f t="shared" si="2"/>
        <v>163.25</v>
      </c>
      <c r="O32" s="786">
        <v>8</v>
      </c>
      <c r="P32" s="776">
        <v>3</v>
      </c>
      <c r="Q32">
        <v>3</v>
      </c>
      <c r="R32" s="777">
        <v>2</v>
      </c>
      <c r="T32" s="776">
        <v>2</v>
      </c>
      <c r="U32">
        <v>3</v>
      </c>
      <c r="V32" s="778">
        <v>2</v>
      </c>
      <c r="W32" s="777">
        <v>1</v>
      </c>
      <c r="X32" s="763">
        <v>3</v>
      </c>
      <c r="Y32" s="1">
        <v>2</v>
      </c>
      <c r="Z32">
        <v>1</v>
      </c>
      <c r="AA32" s="781">
        <v>1</v>
      </c>
      <c r="AB32" s="1"/>
    </row>
    <row r="33" spans="1:29" ht="15" x14ac:dyDescent="0.2">
      <c r="A33" s="717">
        <f t="shared" si="0"/>
        <v>8</v>
      </c>
      <c r="B33" s="773" t="s">
        <v>467</v>
      </c>
      <c r="C33" s="718" t="s">
        <v>78</v>
      </c>
      <c r="D33" s="719">
        <f>I4</f>
        <v>132</v>
      </c>
      <c r="E33" s="719">
        <f>G9</f>
        <v>193</v>
      </c>
      <c r="F33" s="719">
        <f>C13</f>
        <v>164</v>
      </c>
      <c r="G33" s="719">
        <f>E20</f>
        <v>178</v>
      </c>
      <c r="H33" s="719">
        <f>S4</f>
        <v>185</v>
      </c>
      <c r="I33" s="719">
        <f>Q10</f>
        <v>179</v>
      </c>
      <c r="J33" s="719">
        <f>O15</f>
        <v>172</v>
      </c>
      <c r="K33" s="719">
        <f>M18</f>
        <v>183</v>
      </c>
      <c r="L33" s="76">
        <f>SUM(D33:K33)</f>
        <v>1386</v>
      </c>
      <c r="M33" s="774">
        <f>ROUND((AVERAGE(D33:K33)),2)</f>
        <v>173.25</v>
      </c>
      <c r="O33" s="787">
        <v>9</v>
      </c>
      <c r="P33" s="776">
        <v>2</v>
      </c>
      <c r="Q33">
        <v>3</v>
      </c>
      <c r="R33" s="777">
        <v>3</v>
      </c>
      <c r="T33" s="776">
        <v>3</v>
      </c>
      <c r="U33">
        <v>2</v>
      </c>
      <c r="V33" s="778">
        <v>3</v>
      </c>
      <c r="W33" s="777">
        <v>1</v>
      </c>
      <c r="X33" s="763">
        <v>3</v>
      </c>
      <c r="Y33" s="1">
        <v>1</v>
      </c>
      <c r="Z33">
        <v>2</v>
      </c>
      <c r="AA33" s="781">
        <v>2</v>
      </c>
      <c r="AB33" s="1"/>
    </row>
    <row r="34" spans="1:29" ht="15" x14ac:dyDescent="0.2">
      <c r="A34" s="717">
        <f t="shared" si="0"/>
        <v>9</v>
      </c>
      <c r="B34" s="773" t="s">
        <v>459</v>
      </c>
      <c r="C34" s="718" t="s">
        <v>79</v>
      </c>
      <c r="D34" s="719">
        <f>C5</f>
        <v>175</v>
      </c>
      <c r="E34" s="719">
        <f>I9</f>
        <v>151</v>
      </c>
      <c r="F34" s="719">
        <f>G13</f>
        <v>149</v>
      </c>
      <c r="G34" s="719">
        <f>E19</f>
        <v>160</v>
      </c>
      <c r="H34" s="719">
        <f>Q3</f>
        <v>187</v>
      </c>
      <c r="I34" s="719">
        <f>O10</f>
        <v>229</v>
      </c>
      <c r="J34" s="719">
        <f>S15</f>
        <v>181</v>
      </c>
      <c r="K34" s="719">
        <f>M19</f>
        <v>199</v>
      </c>
      <c r="L34" s="76">
        <f>SUM(D34:K34)</f>
        <v>1431</v>
      </c>
      <c r="M34" s="774">
        <f>ROUND((AVERAGE(D34:K34)),2)</f>
        <v>178.88</v>
      </c>
      <c r="O34" s="788">
        <v>10</v>
      </c>
      <c r="P34" s="776">
        <v>3</v>
      </c>
      <c r="Q34">
        <v>2</v>
      </c>
      <c r="R34" s="777">
        <v>3</v>
      </c>
      <c r="T34" s="776">
        <v>1</v>
      </c>
      <c r="U34">
        <v>3</v>
      </c>
      <c r="V34" s="778">
        <v>3</v>
      </c>
      <c r="W34" s="777">
        <v>2</v>
      </c>
      <c r="X34" s="763">
        <v>2</v>
      </c>
      <c r="Y34" s="1">
        <v>1</v>
      </c>
      <c r="Z34" s="778">
        <v>1</v>
      </c>
      <c r="AA34" s="777">
        <v>3</v>
      </c>
      <c r="AB34" s="1"/>
      <c r="AC34" s="1"/>
    </row>
    <row r="35" spans="1:29" ht="15" x14ac:dyDescent="0.2">
      <c r="A35" s="717">
        <f t="shared" si="0"/>
        <v>10</v>
      </c>
      <c r="B35" s="773" t="s">
        <v>462</v>
      </c>
      <c r="C35" s="718" t="s">
        <v>80</v>
      </c>
      <c r="D35" s="719">
        <f>E5</f>
        <v>145</v>
      </c>
      <c r="E35" s="719">
        <f>I8</f>
        <v>162</v>
      </c>
      <c r="F35" s="719">
        <f>C14</f>
        <v>166</v>
      </c>
      <c r="G35" s="719">
        <f>G18</f>
        <v>158</v>
      </c>
      <c r="H35" s="719">
        <f>M3</f>
        <v>144</v>
      </c>
      <c r="I35" s="719">
        <f>S10</f>
        <v>210</v>
      </c>
      <c r="J35" s="719">
        <f>O14</f>
        <v>158</v>
      </c>
      <c r="K35" s="719">
        <f>Q20</f>
        <v>143</v>
      </c>
      <c r="L35" s="76">
        <f>SUM(D35:K35)</f>
        <v>1286</v>
      </c>
      <c r="M35" s="774">
        <f>ROUND((AVERAGE(D35:K35)),2)</f>
        <v>160.75</v>
      </c>
      <c r="O35" s="789">
        <v>11</v>
      </c>
      <c r="P35" s="776">
        <v>2</v>
      </c>
      <c r="Q35">
        <v>3</v>
      </c>
      <c r="R35" s="777">
        <v>3</v>
      </c>
      <c r="T35" s="776">
        <v>2</v>
      </c>
      <c r="U35" s="778">
        <v>2</v>
      </c>
      <c r="V35">
        <v>1</v>
      </c>
      <c r="W35" s="777">
        <v>3</v>
      </c>
      <c r="X35" s="776">
        <v>2</v>
      </c>
      <c r="Y35">
        <v>3</v>
      </c>
      <c r="Z35" s="778">
        <v>3</v>
      </c>
      <c r="AA35" s="777">
        <v>1</v>
      </c>
      <c r="AB35" s="2"/>
      <c r="AC35" s="1"/>
    </row>
    <row r="36" spans="1:29" ht="15.75" thickBot="1" x14ac:dyDescent="0.25">
      <c r="A36" s="720">
        <f t="shared" si="0"/>
        <v>11</v>
      </c>
      <c r="B36" s="773" t="s">
        <v>465</v>
      </c>
      <c r="C36" s="76" t="s">
        <v>71</v>
      </c>
      <c r="D36" s="719">
        <f>G5</f>
        <v>158</v>
      </c>
      <c r="E36" s="719">
        <f>C9</f>
        <v>174</v>
      </c>
      <c r="F36" s="719">
        <f>I15</f>
        <v>143</v>
      </c>
      <c r="G36" s="719">
        <f>E18</f>
        <v>197</v>
      </c>
      <c r="H36" s="719">
        <f>M5</f>
        <v>158</v>
      </c>
      <c r="I36" s="719">
        <f>O8</f>
        <v>173</v>
      </c>
      <c r="J36" s="719">
        <f>Q14</f>
        <v>189</v>
      </c>
      <c r="K36" s="719">
        <f>S19</f>
        <v>169</v>
      </c>
      <c r="L36" s="76">
        <f>SUM(D36:K36)</f>
        <v>1361</v>
      </c>
      <c r="M36" s="774">
        <f>ROUND((AVERAGE(D36:K36)),2)</f>
        <v>170.13</v>
      </c>
      <c r="O36">
        <v>12</v>
      </c>
      <c r="P36" s="790">
        <v>3</v>
      </c>
      <c r="Q36" s="791">
        <v>3</v>
      </c>
      <c r="R36" s="792">
        <v>2</v>
      </c>
      <c r="T36" s="790">
        <v>3</v>
      </c>
      <c r="U36" s="791">
        <v>1</v>
      </c>
      <c r="V36" s="793">
        <v>1</v>
      </c>
      <c r="W36" s="792">
        <v>2</v>
      </c>
      <c r="X36" s="790">
        <v>1</v>
      </c>
      <c r="Y36" s="791">
        <v>3</v>
      </c>
      <c r="Z36" s="791">
        <v>2</v>
      </c>
      <c r="AA36" s="794">
        <v>2</v>
      </c>
      <c r="AB36" s="2"/>
    </row>
    <row r="37" spans="1:29" ht="15" x14ac:dyDescent="0.2">
      <c r="A37" s="721">
        <f t="shared" si="0"/>
        <v>12</v>
      </c>
      <c r="B37" s="773" t="s">
        <v>468</v>
      </c>
      <c r="C37" s="76" t="s">
        <v>81</v>
      </c>
      <c r="D37" s="719">
        <f>I5</f>
        <v>168</v>
      </c>
      <c r="E37" s="719">
        <f>C8</f>
        <v>167</v>
      </c>
      <c r="F37" s="719">
        <f>E13</f>
        <v>190</v>
      </c>
      <c r="G37" s="719">
        <f>G19</f>
        <v>132</v>
      </c>
      <c r="H37" s="719">
        <f>O3</f>
        <v>158</v>
      </c>
      <c r="I37" s="719">
        <f>M10</f>
        <v>158</v>
      </c>
      <c r="J37" s="719">
        <f>S14</f>
        <v>113</v>
      </c>
      <c r="K37" s="719">
        <f>Q19</f>
        <v>179</v>
      </c>
      <c r="L37" s="76">
        <f>SUM(D37:K37)</f>
        <v>1265</v>
      </c>
      <c r="M37" s="774">
        <f>ROUND((AVERAGE(D37:K37)),2)</f>
        <v>158.13</v>
      </c>
      <c r="AB37" s="2"/>
      <c r="AC37" s="1"/>
    </row>
    <row r="38" spans="1:29" x14ac:dyDescent="0.2">
      <c r="P38">
        <f>SUM(P25:P36)</f>
        <v>32</v>
      </c>
      <c r="Q38">
        <f>SUM(Q25:Q36)</f>
        <v>32</v>
      </c>
      <c r="R38">
        <f>SUM(R25:R36)</f>
        <v>32</v>
      </c>
    </row>
    <row r="39" spans="1:29" x14ac:dyDescent="0.2">
      <c r="A39" s="879">
        <v>1</v>
      </c>
      <c r="B39" s="879" t="s">
        <v>460</v>
      </c>
      <c r="C39" s="879"/>
      <c r="D39" s="880">
        <v>154</v>
      </c>
      <c r="E39" s="880">
        <v>179</v>
      </c>
      <c r="F39" s="880">
        <v>158</v>
      </c>
      <c r="G39" s="880">
        <v>215</v>
      </c>
      <c r="H39" s="880">
        <v>197</v>
      </c>
      <c r="I39" s="880">
        <v>197</v>
      </c>
      <c r="J39" s="880">
        <v>190</v>
      </c>
      <c r="K39" s="880">
        <v>189</v>
      </c>
      <c r="L39" s="880">
        <v>1479</v>
      </c>
      <c r="M39" s="881">
        <v>184.88</v>
      </c>
    </row>
    <row r="40" spans="1:29" x14ac:dyDescent="0.2">
      <c r="A40" s="879">
        <v>2</v>
      </c>
      <c r="B40" s="879" t="s">
        <v>457</v>
      </c>
      <c r="C40" s="879"/>
      <c r="D40" s="880">
        <v>184</v>
      </c>
      <c r="E40" s="880">
        <v>169</v>
      </c>
      <c r="F40" s="880">
        <v>187</v>
      </c>
      <c r="G40" s="880">
        <v>208</v>
      </c>
      <c r="H40" s="880">
        <v>174</v>
      </c>
      <c r="I40" s="880">
        <v>204</v>
      </c>
      <c r="J40" s="880">
        <v>173</v>
      </c>
      <c r="K40" s="880">
        <v>177</v>
      </c>
      <c r="L40" s="880">
        <v>1476</v>
      </c>
      <c r="M40" s="881">
        <v>184.5</v>
      </c>
    </row>
    <row r="41" spans="1:29" x14ac:dyDescent="0.2">
      <c r="A41" s="879">
        <v>3</v>
      </c>
      <c r="B41" s="879" t="s">
        <v>461</v>
      </c>
      <c r="C41" s="879"/>
      <c r="D41" s="880">
        <v>175</v>
      </c>
      <c r="E41" s="880">
        <v>154</v>
      </c>
      <c r="F41" s="880">
        <v>179</v>
      </c>
      <c r="G41" s="880">
        <v>175</v>
      </c>
      <c r="H41" s="880">
        <v>153</v>
      </c>
      <c r="I41" s="880">
        <v>191</v>
      </c>
      <c r="J41" s="880">
        <v>245</v>
      </c>
      <c r="K41" s="880">
        <v>178</v>
      </c>
      <c r="L41" s="880">
        <v>1450</v>
      </c>
      <c r="M41" s="881">
        <v>181.25</v>
      </c>
    </row>
    <row r="42" spans="1:29" x14ac:dyDescent="0.2">
      <c r="A42" s="858">
        <v>4</v>
      </c>
      <c r="B42" s="858" t="s">
        <v>459</v>
      </c>
      <c r="C42" s="858"/>
      <c r="D42" s="877">
        <v>175</v>
      </c>
      <c r="E42" s="877">
        <v>151</v>
      </c>
      <c r="F42" s="877">
        <v>149</v>
      </c>
      <c r="G42" s="877">
        <v>160</v>
      </c>
      <c r="H42" s="877">
        <v>187</v>
      </c>
      <c r="I42" s="877">
        <v>229</v>
      </c>
      <c r="J42" s="877">
        <v>181</v>
      </c>
      <c r="K42" s="877">
        <v>199</v>
      </c>
      <c r="L42" s="877">
        <v>1431</v>
      </c>
      <c r="M42" s="878">
        <v>178.88</v>
      </c>
    </row>
    <row r="43" spans="1:29" x14ac:dyDescent="0.2">
      <c r="A43" s="858">
        <v>5</v>
      </c>
      <c r="B43" s="858" t="s">
        <v>467</v>
      </c>
      <c r="C43" s="858"/>
      <c r="D43" s="877">
        <v>132</v>
      </c>
      <c r="E43" s="877">
        <v>193</v>
      </c>
      <c r="F43" s="877">
        <v>164</v>
      </c>
      <c r="G43" s="877">
        <v>178</v>
      </c>
      <c r="H43" s="877">
        <v>185</v>
      </c>
      <c r="I43" s="877">
        <v>179</v>
      </c>
      <c r="J43" s="877">
        <v>172</v>
      </c>
      <c r="K43" s="877">
        <v>183</v>
      </c>
      <c r="L43" s="877">
        <v>1386</v>
      </c>
      <c r="M43" s="878">
        <v>173.25</v>
      </c>
    </row>
    <row r="44" spans="1:29" x14ac:dyDescent="0.2">
      <c r="A44" s="858">
        <v>6</v>
      </c>
      <c r="B44" s="858" t="s">
        <v>465</v>
      </c>
      <c r="C44" s="858"/>
      <c r="D44" s="877">
        <v>158</v>
      </c>
      <c r="E44" s="877">
        <v>174</v>
      </c>
      <c r="F44" s="877">
        <v>143</v>
      </c>
      <c r="G44" s="877">
        <v>197</v>
      </c>
      <c r="H44" s="877">
        <v>158</v>
      </c>
      <c r="I44" s="877">
        <v>173</v>
      </c>
      <c r="J44" s="877">
        <v>189</v>
      </c>
      <c r="K44" s="877">
        <v>169</v>
      </c>
      <c r="L44" s="877">
        <v>1361</v>
      </c>
      <c r="M44" s="878">
        <v>170.13</v>
      </c>
    </row>
    <row r="45" spans="1:29" x14ac:dyDescent="0.2">
      <c r="A45" s="860">
        <v>7</v>
      </c>
      <c r="B45" s="860" t="s">
        <v>463</v>
      </c>
      <c r="C45" s="860"/>
      <c r="D45" s="875">
        <v>171</v>
      </c>
      <c r="E45" s="875">
        <v>185</v>
      </c>
      <c r="F45" s="875">
        <v>147</v>
      </c>
      <c r="G45" s="875">
        <v>153</v>
      </c>
      <c r="H45" s="875">
        <v>216</v>
      </c>
      <c r="I45" s="875">
        <v>178</v>
      </c>
      <c r="J45" s="875">
        <v>147</v>
      </c>
      <c r="K45" s="875">
        <v>147</v>
      </c>
      <c r="L45" s="875">
        <v>1344</v>
      </c>
      <c r="M45" s="876">
        <v>168</v>
      </c>
    </row>
    <row r="46" spans="1:29" x14ac:dyDescent="0.2">
      <c r="A46" s="860">
        <v>8</v>
      </c>
      <c r="B46" s="860" t="s">
        <v>458</v>
      </c>
      <c r="C46" s="860"/>
      <c r="D46" s="875">
        <v>160</v>
      </c>
      <c r="E46" s="875">
        <v>141</v>
      </c>
      <c r="F46" s="875">
        <v>181</v>
      </c>
      <c r="G46" s="875">
        <v>174</v>
      </c>
      <c r="H46" s="875">
        <v>157</v>
      </c>
      <c r="I46" s="875">
        <v>139</v>
      </c>
      <c r="J46" s="875">
        <v>202</v>
      </c>
      <c r="K46" s="875">
        <v>184</v>
      </c>
      <c r="L46" s="875">
        <v>1338</v>
      </c>
      <c r="M46" s="876">
        <v>167.25</v>
      </c>
    </row>
    <row r="47" spans="1:29" x14ac:dyDescent="0.2">
      <c r="A47" s="860">
        <v>9</v>
      </c>
      <c r="B47" s="860" t="s">
        <v>464</v>
      </c>
      <c r="C47" s="860"/>
      <c r="D47" s="875">
        <v>172</v>
      </c>
      <c r="E47" s="875">
        <v>135</v>
      </c>
      <c r="F47" s="875">
        <v>173</v>
      </c>
      <c r="G47" s="875">
        <v>156</v>
      </c>
      <c r="H47" s="875">
        <v>156</v>
      </c>
      <c r="I47" s="875">
        <v>201</v>
      </c>
      <c r="J47" s="875">
        <v>168</v>
      </c>
      <c r="K47" s="875">
        <v>145</v>
      </c>
      <c r="L47" s="875">
        <v>1306</v>
      </c>
      <c r="M47" s="876">
        <v>163.25</v>
      </c>
    </row>
    <row r="48" spans="1:29" x14ac:dyDescent="0.2">
      <c r="A48" s="860">
        <v>10</v>
      </c>
      <c r="B48" s="860" t="s">
        <v>462</v>
      </c>
      <c r="C48" s="860"/>
      <c r="D48" s="875">
        <v>145</v>
      </c>
      <c r="E48" s="875">
        <v>162</v>
      </c>
      <c r="F48" s="875">
        <v>166</v>
      </c>
      <c r="G48" s="875">
        <v>158</v>
      </c>
      <c r="H48" s="875">
        <v>144</v>
      </c>
      <c r="I48" s="875">
        <v>210</v>
      </c>
      <c r="J48" s="875">
        <v>158</v>
      </c>
      <c r="K48" s="875">
        <v>143</v>
      </c>
      <c r="L48" s="875">
        <v>1286</v>
      </c>
      <c r="M48" s="876">
        <v>160.75</v>
      </c>
    </row>
    <row r="49" spans="1:21" x14ac:dyDescent="0.2">
      <c r="A49" s="862">
        <v>11</v>
      </c>
      <c r="B49" s="862" t="s">
        <v>468</v>
      </c>
      <c r="C49" s="862"/>
      <c r="D49" s="873">
        <v>168</v>
      </c>
      <c r="E49" s="873">
        <v>167</v>
      </c>
      <c r="F49" s="873">
        <v>190</v>
      </c>
      <c r="G49" s="873">
        <v>132</v>
      </c>
      <c r="H49" s="873">
        <v>158</v>
      </c>
      <c r="I49" s="873">
        <v>158</v>
      </c>
      <c r="J49" s="873">
        <v>113</v>
      </c>
      <c r="K49" s="873">
        <v>179</v>
      </c>
      <c r="L49" s="873">
        <v>1265</v>
      </c>
      <c r="M49" s="874">
        <v>158.13</v>
      </c>
    </row>
    <row r="50" spans="1:21" x14ac:dyDescent="0.2">
      <c r="A50" s="862">
        <v>12</v>
      </c>
      <c r="B50" s="862" t="s">
        <v>466</v>
      </c>
      <c r="C50" s="862"/>
      <c r="D50" s="873">
        <v>110</v>
      </c>
      <c r="E50" s="873">
        <v>135</v>
      </c>
      <c r="F50" s="873">
        <v>139</v>
      </c>
      <c r="G50" s="873">
        <v>176</v>
      </c>
      <c r="H50" s="873">
        <v>200</v>
      </c>
      <c r="I50" s="873">
        <v>174</v>
      </c>
      <c r="J50" s="873">
        <v>174</v>
      </c>
      <c r="K50" s="873">
        <v>156</v>
      </c>
      <c r="L50" s="873">
        <v>1264</v>
      </c>
      <c r="M50" s="874">
        <v>158</v>
      </c>
    </row>
    <row r="51" spans="1:21" ht="13.5" thickBot="1" x14ac:dyDescent="0.25">
      <c r="D51" s="2"/>
      <c r="F51" s="2">
        <v>1</v>
      </c>
      <c r="G51" s="2">
        <v>2</v>
      </c>
      <c r="H51" s="2">
        <v>3</v>
      </c>
      <c r="I51" s="2">
        <v>4</v>
      </c>
    </row>
    <row r="52" spans="1:21" x14ac:dyDescent="0.2">
      <c r="D52" s="2"/>
      <c r="F52" s="795" t="s">
        <v>235</v>
      </c>
      <c r="G52" s="796" t="s">
        <v>236</v>
      </c>
      <c r="H52" s="796" t="s">
        <v>237</v>
      </c>
      <c r="I52" s="797" t="s">
        <v>238</v>
      </c>
      <c r="K52" s="798" t="s">
        <v>239</v>
      </c>
      <c r="L52" s="799" t="s">
        <v>240</v>
      </c>
      <c r="M52" s="799" t="s">
        <v>241</v>
      </c>
      <c r="N52" s="799" t="s">
        <v>242</v>
      </c>
      <c r="O52" s="800"/>
      <c r="P52" s="799" t="s">
        <v>243</v>
      </c>
      <c r="Q52" s="799" t="s">
        <v>244</v>
      </c>
      <c r="R52" s="801" t="s">
        <v>245</v>
      </c>
      <c r="S52" s="799" t="s">
        <v>246</v>
      </c>
      <c r="T52" s="802" t="s">
        <v>247</v>
      </c>
    </row>
    <row r="53" spans="1:21" x14ac:dyDescent="0.2">
      <c r="D53" s="2"/>
      <c r="F53" s="803"/>
      <c r="G53" s="2"/>
      <c r="H53" s="2"/>
      <c r="I53" s="804"/>
      <c r="K53" s="805"/>
      <c r="L53" t="s">
        <v>248</v>
      </c>
      <c r="M53" t="s">
        <v>249</v>
      </c>
      <c r="N53" t="s">
        <v>250</v>
      </c>
      <c r="O53" t="s">
        <v>251</v>
      </c>
      <c r="P53" t="s">
        <v>252</v>
      </c>
      <c r="Q53" t="s">
        <v>253</v>
      </c>
      <c r="R53" s="806" t="s">
        <v>254</v>
      </c>
      <c r="S53" t="s">
        <v>255</v>
      </c>
      <c r="T53" s="807" t="s">
        <v>256</v>
      </c>
    </row>
    <row r="54" spans="1:21" x14ac:dyDescent="0.2">
      <c r="F54" s="808" t="s">
        <v>257</v>
      </c>
      <c r="G54" s="809" t="s">
        <v>258</v>
      </c>
      <c r="H54" s="809" t="s">
        <v>259</v>
      </c>
      <c r="I54" s="810" t="s">
        <v>260</v>
      </c>
      <c r="K54" s="805"/>
      <c r="M54" t="s">
        <v>261</v>
      </c>
      <c r="N54" t="s">
        <v>262</v>
      </c>
      <c r="O54" t="s">
        <v>263</v>
      </c>
      <c r="P54" s="786"/>
      <c r="Q54" t="s">
        <v>264</v>
      </c>
      <c r="R54" t="s">
        <v>265</v>
      </c>
      <c r="S54" s="741"/>
      <c r="T54" s="807" t="s">
        <v>266</v>
      </c>
    </row>
    <row r="55" spans="1:21" x14ac:dyDescent="0.2">
      <c r="D55" s="2"/>
      <c r="F55" s="803"/>
      <c r="G55" s="2"/>
      <c r="H55" s="2"/>
      <c r="I55" s="804"/>
      <c r="K55" s="805"/>
      <c r="N55" t="s">
        <v>267</v>
      </c>
      <c r="O55" s="806" t="s">
        <v>268</v>
      </c>
      <c r="P55" s="806" t="s">
        <v>269</v>
      </c>
      <c r="Q55" s="784"/>
      <c r="R55" t="s">
        <v>270</v>
      </c>
      <c r="S55" t="s">
        <v>271</v>
      </c>
      <c r="T55" s="811" t="s">
        <v>272</v>
      </c>
    </row>
    <row r="56" spans="1:21" x14ac:dyDescent="0.2">
      <c r="D56" s="2"/>
      <c r="F56" s="812" t="s">
        <v>273</v>
      </c>
      <c r="G56" s="813" t="s">
        <v>274</v>
      </c>
      <c r="H56" s="813" t="s">
        <v>275</v>
      </c>
      <c r="I56" s="814" t="s">
        <v>276</v>
      </c>
      <c r="K56" s="805"/>
      <c r="O56" t="s">
        <v>277</v>
      </c>
      <c r="P56" t="s">
        <v>278</v>
      </c>
      <c r="Q56" s="806" t="s">
        <v>279</v>
      </c>
      <c r="R56" t="s">
        <v>280</v>
      </c>
      <c r="S56" t="s">
        <v>281</v>
      </c>
      <c r="T56" s="815"/>
    </row>
    <row r="57" spans="1:21" x14ac:dyDescent="0.2">
      <c r="D57" s="2"/>
      <c r="F57" s="803"/>
      <c r="G57" s="2"/>
      <c r="H57" s="2"/>
      <c r="I57" s="804"/>
      <c r="K57" s="805"/>
      <c r="P57" t="s">
        <v>282</v>
      </c>
      <c r="Q57" t="s">
        <v>283</v>
      </c>
      <c r="R57" s="767"/>
      <c r="S57" s="806" t="s">
        <v>284</v>
      </c>
      <c r="T57" s="807" t="s">
        <v>285</v>
      </c>
    </row>
    <row r="58" spans="1:21" ht="13.5" thickBot="1" x14ac:dyDescent="0.25">
      <c r="F58" s="816" t="s">
        <v>286</v>
      </c>
      <c r="G58" s="817" t="s">
        <v>287</v>
      </c>
      <c r="H58" s="817" t="s">
        <v>288</v>
      </c>
      <c r="I58" s="818" t="s">
        <v>289</v>
      </c>
      <c r="K58" s="805"/>
      <c r="Q58" t="s">
        <v>290</v>
      </c>
      <c r="R58" t="s">
        <v>291</v>
      </c>
      <c r="S58" s="819"/>
      <c r="T58" s="807" t="s">
        <v>292</v>
      </c>
    </row>
    <row r="59" spans="1:21" ht="13.5" thickBot="1" x14ac:dyDescent="0.25">
      <c r="D59" s="2"/>
      <c r="F59" s="2"/>
      <c r="G59" s="2"/>
      <c r="H59" s="2"/>
      <c r="I59" s="2"/>
      <c r="K59" s="805"/>
      <c r="R59" t="s">
        <v>293</v>
      </c>
      <c r="S59" t="s">
        <v>294</v>
      </c>
      <c r="T59" s="811" t="s">
        <v>295</v>
      </c>
    </row>
    <row r="60" spans="1:21" x14ac:dyDescent="0.2">
      <c r="D60" s="2"/>
      <c r="F60" s="820" t="s">
        <v>296</v>
      </c>
      <c r="G60" s="857" t="s">
        <v>297</v>
      </c>
      <c r="H60" s="821" t="s">
        <v>298</v>
      </c>
      <c r="I60" s="822" t="s">
        <v>299</v>
      </c>
      <c r="K60" s="805"/>
      <c r="S60" s="806" t="s">
        <v>300</v>
      </c>
      <c r="T60" s="807" t="s">
        <v>301</v>
      </c>
    </row>
    <row r="61" spans="1:21" x14ac:dyDescent="0.2">
      <c r="D61" s="2"/>
      <c r="F61" s="803"/>
      <c r="G61" s="2"/>
      <c r="H61" s="2"/>
      <c r="I61" s="804"/>
      <c r="K61" s="823"/>
      <c r="L61" s="824"/>
      <c r="M61" s="824"/>
      <c r="N61" s="824"/>
      <c r="O61" s="824"/>
      <c r="P61" s="824"/>
      <c r="Q61" s="824"/>
      <c r="R61" s="824"/>
      <c r="S61" s="824"/>
      <c r="T61" s="825" t="s">
        <v>302</v>
      </c>
    </row>
    <row r="62" spans="1:21" x14ac:dyDescent="0.2">
      <c r="F62" s="859" t="s">
        <v>303</v>
      </c>
      <c r="G62" s="861" t="s">
        <v>304</v>
      </c>
      <c r="H62" s="826" t="s">
        <v>305</v>
      </c>
      <c r="I62" s="827" t="s">
        <v>306</v>
      </c>
      <c r="L62" s="805" t="s">
        <v>307</v>
      </c>
      <c r="M62" t="s">
        <v>308</v>
      </c>
      <c r="N62" t="s">
        <v>309</v>
      </c>
      <c r="O62" t="s">
        <v>310</v>
      </c>
      <c r="P62" t="s">
        <v>311</v>
      </c>
      <c r="Q62" t="s">
        <v>312</v>
      </c>
      <c r="R62" t="s">
        <v>313</v>
      </c>
      <c r="S62" t="s">
        <v>314</v>
      </c>
      <c r="T62" s="807" t="s">
        <v>315</v>
      </c>
      <c r="U62">
        <v>2</v>
      </c>
    </row>
    <row r="63" spans="1:21" x14ac:dyDescent="0.2">
      <c r="B63" s="828"/>
      <c r="D63" s="2"/>
      <c r="E63" s="829"/>
      <c r="F63" s="830"/>
      <c r="G63" s="829"/>
      <c r="H63" s="829"/>
      <c r="I63" s="831"/>
      <c r="L63" s="805"/>
      <c r="M63" t="s">
        <v>316</v>
      </c>
      <c r="N63" t="s">
        <v>317</v>
      </c>
      <c r="O63" s="832"/>
      <c r="P63" t="s">
        <v>318</v>
      </c>
      <c r="Q63" t="s">
        <v>319</v>
      </c>
      <c r="R63" s="806" t="s">
        <v>320</v>
      </c>
      <c r="S63" s="806" t="s">
        <v>321</v>
      </c>
      <c r="T63" s="807" t="s">
        <v>322</v>
      </c>
    </row>
    <row r="64" spans="1:21" x14ac:dyDescent="0.2">
      <c r="B64" s="828"/>
      <c r="D64" s="2"/>
      <c r="E64" s="829"/>
      <c r="F64" s="833" t="s">
        <v>323</v>
      </c>
      <c r="G64" s="863" t="s">
        <v>324</v>
      </c>
      <c r="H64" s="834" t="s">
        <v>325</v>
      </c>
      <c r="I64" s="835" t="s">
        <v>326</v>
      </c>
      <c r="L64" s="805"/>
      <c r="N64" t="s">
        <v>327</v>
      </c>
      <c r="O64" t="s">
        <v>328</v>
      </c>
      <c r="P64" s="806" t="s">
        <v>329</v>
      </c>
      <c r="Q64" t="s">
        <v>330</v>
      </c>
      <c r="R64" t="s">
        <v>331</v>
      </c>
      <c r="S64" s="767"/>
      <c r="T64" s="807" t="s">
        <v>332</v>
      </c>
    </row>
    <row r="65" spans="2:21" x14ac:dyDescent="0.2">
      <c r="E65" s="829"/>
      <c r="F65" s="803"/>
      <c r="G65" s="2"/>
      <c r="H65" s="2"/>
      <c r="I65" s="804"/>
      <c r="L65" s="805"/>
      <c r="O65" t="s">
        <v>333</v>
      </c>
      <c r="P65" t="s">
        <v>334</v>
      </c>
      <c r="Q65" s="819"/>
      <c r="R65" s="741"/>
      <c r="S65" s="806" t="s">
        <v>335</v>
      </c>
      <c r="T65" s="807" t="s">
        <v>336</v>
      </c>
    </row>
    <row r="66" spans="2:21" ht="13.5" thickBot="1" x14ac:dyDescent="0.25">
      <c r="B66" s="1"/>
      <c r="D66" s="2"/>
      <c r="E66" s="829"/>
      <c r="F66" s="836" t="s">
        <v>337</v>
      </c>
      <c r="G66" s="837" t="s">
        <v>338</v>
      </c>
      <c r="H66" s="837" t="s">
        <v>339</v>
      </c>
      <c r="I66" s="838" t="s">
        <v>340</v>
      </c>
      <c r="L66" s="805"/>
      <c r="P66" t="s">
        <v>341</v>
      </c>
      <c r="Q66" t="s">
        <v>342</v>
      </c>
      <c r="R66" s="806" t="s">
        <v>343</v>
      </c>
      <c r="S66" s="806" t="s">
        <v>344</v>
      </c>
      <c r="T66" s="807" t="s">
        <v>345</v>
      </c>
    </row>
    <row r="67" spans="2:21" x14ac:dyDescent="0.2">
      <c r="D67" s="2"/>
      <c r="E67" s="829"/>
      <c r="F67" s="2"/>
      <c r="G67" s="2"/>
      <c r="H67" s="2"/>
      <c r="I67" s="2"/>
      <c r="L67" s="805"/>
      <c r="Q67" s="806" t="s">
        <v>346</v>
      </c>
      <c r="R67" t="s">
        <v>347</v>
      </c>
      <c r="S67" t="s">
        <v>348</v>
      </c>
      <c r="T67" s="839"/>
    </row>
    <row r="68" spans="2:21" x14ac:dyDescent="0.2">
      <c r="E68" s="829"/>
      <c r="F68" s="2"/>
      <c r="G68" s="2"/>
      <c r="H68" s="2"/>
      <c r="I68" s="2"/>
      <c r="L68" s="805"/>
      <c r="R68" s="786"/>
      <c r="S68" t="s">
        <v>349</v>
      </c>
      <c r="T68" s="807" t="s">
        <v>350</v>
      </c>
    </row>
    <row r="69" spans="2:21" x14ac:dyDescent="0.2">
      <c r="D69" s="2"/>
      <c r="E69" s="829"/>
      <c r="L69" s="805"/>
      <c r="S69" t="s">
        <v>351</v>
      </c>
      <c r="T69" s="807" t="s">
        <v>352</v>
      </c>
    </row>
    <row r="70" spans="2:21" x14ac:dyDescent="0.2">
      <c r="D70" s="2"/>
      <c r="E70" s="2"/>
      <c r="F70" s="2"/>
      <c r="H70" s="2"/>
      <c r="I70" s="2"/>
      <c r="L70" s="823"/>
      <c r="M70" s="824"/>
      <c r="N70" s="824"/>
      <c r="O70" s="824"/>
      <c r="P70" s="824"/>
      <c r="Q70" s="824"/>
      <c r="R70" s="824"/>
      <c r="S70" s="824"/>
      <c r="T70" s="825" t="s">
        <v>353</v>
      </c>
    </row>
    <row r="71" spans="2:21" x14ac:dyDescent="0.2">
      <c r="M71" s="805" t="s">
        <v>354</v>
      </c>
      <c r="N71" t="s">
        <v>355</v>
      </c>
      <c r="O71" t="s">
        <v>356</v>
      </c>
      <c r="P71" t="s">
        <v>357</v>
      </c>
      <c r="Q71" t="s">
        <v>358</v>
      </c>
      <c r="R71" s="782"/>
      <c r="S71" s="806" t="s">
        <v>359</v>
      </c>
      <c r="T71" s="811" t="s">
        <v>360</v>
      </c>
      <c r="U71">
        <v>3</v>
      </c>
    </row>
    <row r="72" spans="2:21" x14ac:dyDescent="0.2">
      <c r="N72" s="806" t="s">
        <v>361</v>
      </c>
      <c r="O72" s="819"/>
      <c r="P72" s="806" t="s">
        <v>362</v>
      </c>
      <c r="Q72" t="s">
        <v>363</v>
      </c>
      <c r="R72" t="s">
        <v>364</v>
      </c>
      <c r="S72" t="s">
        <v>365</v>
      </c>
      <c r="T72" s="811" t="s">
        <v>366</v>
      </c>
    </row>
    <row r="73" spans="2:21" x14ac:dyDescent="0.2">
      <c r="O73" s="806" t="s">
        <v>367</v>
      </c>
      <c r="P73" s="767"/>
      <c r="Q73" t="s">
        <v>368</v>
      </c>
      <c r="R73" t="s">
        <v>369</v>
      </c>
      <c r="S73" t="s">
        <v>370</v>
      </c>
      <c r="T73" s="811" t="s">
        <v>371</v>
      </c>
    </row>
    <row r="74" spans="2:21" x14ac:dyDescent="0.2">
      <c r="B74" s="828"/>
      <c r="E74" s="2"/>
      <c r="P74" t="s">
        <v>372</v>
      </c>
      <c r="Q74" t="s">
        <v>373</v>
      </c>
      <c r="R74" s="806" t="s">
        <v>374</v>
      </c>
      <c r="S74" t="s">
        <v>375</v>
      </c>
      <c r="T74" s="840"/>
    </row>
    <row r="75" spans="2:21" x14ac:dyDescent="0.2">
      <c r="Q75" s="741"/>
      <c r="R75" s="806" t="s">
        <v>376</v>
      </c>
      <c r="S75" s="806" t="s">
        <v>377</v>
      </c>
      <c r="T75" s="811" t="s">
        <v>378</v>
      </c>
    </row>
    <row r="76" spans="2:21" x14ac:dyDescent="0.2">
      <c r="D76" s="2"/>
      <c r="R76" t="s">
        <v>379</v>
      </c>
      <c r="S76" s="832"/>
      <c r="T76" s="807" t="s">
        <v>380</v>
      </c>
    </row>
    <row r="77" spans="2:21" x14ac:dyDescent="0.2">
      <c r="S77" s="841"/>
      <c r="T77" s="807" t="s">
        <v>381</v>
      </c>
    </row>
    <row r="78" spans="2:21" x14ac:dyDescent="0.2">
      <c r="M78" s="824"/>
      <c r="N78" s="824"/>
      <c r="O78" s="824"/>
      <c r="P78" s="824"/>
      <c r="Q78" s="824"/>
      <c r="R78" s="824"/>
      <c r="S78" s="824"/>
      <c r="T78" s="825" t="s">
        <v>382</v>
      </c>
    </row>
    <row r="79" spans="2:21" x14ac:dyDescent="0.2">
      <c r="N79" s="842" t="s">
        <v>383</v>
      </c>
      <c r="O79" t="s">
        <v>384</v>
      </c>
      <c r="P79" t="s">
        <v>385</v>
      </c>
      <c r="Q79" s="841"/>
      <c r="R79" t="s">
        <v>386</v>
      </c>
      <c r="S79" t="s">
        <v>387</v>
      </c>
      <c r="T79" s="807" t="s">
        <v>388</v>
      </c>
      <c r="U79">
        <v>4</v>
      </c>
    </row>
    <row r="80" spans="2:21" x14ac:dyDescent="0.2">
      <c r="N80" s="805"/>
      <c r="O80" t="s">
        <v>389</v>
      </c>
      <c r="P80" t="s">
        <v>390</v>
      </c>
      <c r="Q80" t="s">
        <v>391</v>
      </c>
      <c r="R80" t="s">
        <v>392</v>
      </c>
      <c r="S80" t="s">
        <v>393</v>
      </c>
      <c r="T80" s="807" t="s">
        <v>394</v>
      </c>
    </row>
    <row r="81" spans="4:21" x14ac:dyDescent="0.2">
      <c r="N81" s="805"/>
      <c r="P81" t="s">
        <v>395</v>
      </c>
      <c r="Q81" t="s">
        <v>396</v>
      </c>
      <c r="R81" t="s">
        <v>397</v>
      </c>
      <c r="S81" s="806" t="s">
        <v>398</v>
      </c>
      <c r="T81" s="807" t="s">
        <v>399</v>
      </c>
    </row>
    <row r="82" spans="4:21" x14ac:dyDescent="0.2">
      <c r="D82" s="1"/>
      <c r="N82" s="805"/>
      <c r="Q82" t="s">
        <v>400</v>
      </c>
      <c r="R82" t="s">
        <v>401</v>
      </c>
      <c r="S82" t="s">
        <v>402</v>
      </c>
      <c r="T82" s="807" t="s">
        <v>403</v>
      </c>
    </row>
    <row r="83" spans="4:21" x14ac:dyDescent="0.2">
      <c r="N83" s="805"/>
      <c r="R83" t="s">
        <v>404</v>
      </c>
      <c r="S83" t="s">
        <v>405</v>
      </c>
      <c r="T83" s="843"/>
    </row>
    <row r="84" spans="4:21" x14ac:dyDescent="0.2">
      <c r="D84" s="1"/>
      <c r="N84" s="805"/>
      <c r="S84" t="s">
        <v>406</v>
      </c>
      <c r="T84" s="844"/>
    </row>
    <row r="85" spans="4:21" x14ac:dyDescent="0.2">
      <c r="N85" s="823"/>
      <c r="O85" s="824"/>
      <c r="P85" s="824"/>
      <c r="Q85" s="824"/>
      <c r="R85" s="824"/>
      <c r="S85" s="824"/>
      <c r="T85" s="825" t="s">
        <v>407</v>
      </c>
    </row>
    <row r="86" spans="4:21" x14ac:dyDescent="0.2">
      <c r="O86" s="845" t="s">
        <v>408</v>
      </c>
      <c r="P86" s="799" t="s">
        <v>409</v>
      </c>
      <c r="Q86" s="799" t="s">
        <v>410</v>
      </c>
      <c r="R86" s="801" t="s">
        <v>411</v>
      </c>
      <c r="S86" s="786"/>
      <c r="T86" s="846" t="s">
        <v>412</v>
      </c>
      <c r="U86">
        <v>5</v>
      </c>
    </row>
    <row r="87" spans="4:21" x14ac:dyDescent="0.2">
      <c r="O87" s="805"/>
      <c r="P87" t="s">
        <v>413</v>
      </c>
      <c r="Q87" t="s">
        <v>414</v>
      </c>
      <c r="R87" t="s">
        <v>415</v>
      </c>
      <c r="S87" t="s">
        <v>416</v>
      </c>
      <c r="T87" s="742"/>
    </row>
    <row r="88" spans="4:21" x14ac:dyDescent="0.2">
      <c r="O88" s="805"/>
      <c r="Q88" t="s">
        <v>417</v>
      </c>
      <c r="R88" s="832"/>
      <c r="S88" t="s">
        <v>418</v>
      </c>
      <c r="T88" s="811" t="s">
        <v>419</v>
      </c>
    </row>
    <row r="89" spans="4:21" x14ac:dyDescent="0.2">
      <c r="O89" s="805"/>
      <c r="R89" t="s">
        <v>420</v>
      </c>
      <c r="S89" t="s">
        <v>421</v>
      </c>
      <c r="T89" s="807" t="s">
        <v>422</v>
      </c>
    </row>
    <row r="90" spans="4:21" x14ac:dyDescent="0.2">
      <c r="O90" s="805"/>
      <c r="S90" t="s">
        <v>423</v>
      </c>
      <c r="T90" s="807" t="s">
        <v>424</v>
      </c>
    </row>
    <row r="91" spans="4:21" x14ac:dyDescent="0.2">
      <c r="O91" s="823"/>
      <c r="P91" s="824"/>
      <c r="Q91" s="824"/>
      <c r="R91" s="824"/>
      <c r="S91" s="824"/>
      <c r="T91" s="825" t="s">
        <v>425</v>
      </c>
    </row>
    <row r="92" spans="4:21" x14ac:dyDescent="0.2">
      <c r="P92" s="805" t="s">
        <v>426</v>
      </c>
      <c r="Q92" t="s">
        <v>427</v>
      </c>
      <c r="R92" t="s">
        <v>428</v>
      </c>
      <c r="S92" s="782"/>
      <c r="T92" s="807" t="s">
        <v>429</v>
      </c>
      <c r="U92">
        <v>6</v>
      </c>
    </row>
    <row r="93" spans="4:21" x14ac:dyDescent="0.2">
      <c r="P93" s="805"/>
      <c r="Q93" t="s">
        <v>430</v>
      </c>
      <c r="R93" t="s">
        <v>431</v>
      </c>
      <c r="S93" t="s">
        <v>432</v>
      </c>
      <c r="T93" s="847"/>
    </row>
    <row r="94" spans="4:21" x14ac:dyDescent="0.2">
      <c r="P94" s="805"/>
      <c r="R94" s="806" t="s">
        <v>433</v>
      </c>
      <c r="S94" t="s">
        <v>434</v>
      </c>
      <c r="T94" s="807" t="s">
        <v>435</v>
      </c>
    </row>
    <row r="95" spans="4:21" x14ac:dyDescent="0.2">
      <c r="P95" s="805"/>
      <c r="S95" t="s">
        <v>436</v>
      </c>
      <c r="T95" s="807" t="s">
        <v>437</v>
      </c>
    </row>
    <row r="96" spans="4:21" x14ac:dyDescent="0.2">
      <c r="P96" s="823"/>
      <c r="Q96" s="824"/>
      <c r="R96" s="824"/>
      <c r="S96" s="824"/>
      <c r="T96" s="825" t="s">
        <v>438</v>
      </c>
    </row>
    <row r="97" spans="17:21" x14ac:dyDescent="0.2">
      <c r="Q97" s="798" t="s">
        <v>237</v>
      </c>
      <c r="R97" s="799" t="s">
        <v>439</v>
      </c>
      <c r="S97" s="799" t="s">
        <v>440</v>
      </c>
      <c r="T97" s="802" t="s">
        <v>441</v>
      </c>
      <c r="U97">
        <v>7</v>
      </c>
    </row>
    <row r="98" spans="17:21" x14ac:dyDescent="0.2">
      <c r="Q98" s="805"/>
      <c r="R98" t="s">
        <v>442</v>
      </c>
      <c r="S98" t="s">
        <v>443</v>
      </c>
      <c r="T98" s="807" t="s">
        <v>444</v>
      </c>
    </row>
    <row r="99" spans="17:21" x14ac:dyDescent="0.2">
      <c r="Q99" s="805"/>
      <c r="S99" t="s">
        <v>445</v>
      </c>
      <c r="T99" s="807" t="s">
        <v>446</v>
      </c>
    </row>
    <row r="100" spans="17:21" x14ac:dyDescent="0.2">
      <c r="Q100" s="823"/>
      <c r="R100" s="824"/>
      <c r="S100" s="824"/>
      <c r="T100" s="825" t="s">
        <v>447</v>
      </c>
    </row>
    <row r="101" spans="17:21" x14ac:dyDescent="0.2">
      <c r="R101" s="805" t="s">
        <v>448</v>
      </c>
      <c r="S101" s="806" t="s">
        <v>449</v>
      </c>
      <c r="T101" s="811" t="s">
        <v>450</v>
      </c>
      <c r="U101">
        <v>8</v>
      </c>
    </row>
    <row r="102" spans="17:21" x14ac:dyDescent="0.2">
      <c r="R102" s="805"/>
      <c r="S102" t="s">
        <v>451</v>
      </c>
      <c r="T102" s="807" t="s">
        <v>452</v>
      </c>
    </row>
    <row r="103" spans="17:21" x14ac:dyDescent="0.2">
      <c r="R103" s="823"/>
      <c r="S103" s="824"/>
      <c r="T103" s="825" t="s">
        <v>453</v>
      </c>
    </row>
    <row r="104" spans="17:21" x14ac:dyDescent="0.2">
      <c r="S104" s="848" t="s">
        <v>454</v>
      </c>
      <c r="T104" s="802" t="s">
        <v>455</v>
      </c>
      <c r="U104">
        <v>9</v>
      </c>
    </row>
    <row r="105" spans="17:21" x14ac:dyDescent="0.2">
      <c r="S105" s="823"/>
      <c r="T105" s="825" t="s">
        <v>456</v>
      </c>
    </row>
    <row r="106" spans="17:21" x14ac:dyDescent="0.2">
      <c r="T106" s="849" t="s">
        <v>238</v>
      </c>
      <c r="U106">
        <v>10</v>
      </c>
    </row>
  </sheetData>
  <mergeCells count="13">
    <mergeCell ref="A7:A10"/>
    <mergeCell ref="A1:H1"/>
    <mergeCell ref="A2:A5"/>
    <mergeCell ref="K2:K5"/>
    <mergeCell ref="K7:K10"/>
    <mergeCell ref="M24:M25"/>
    <mergeCell ref="K17:K20"/>
    <mergeCell ref="A12:A15"/>
    <mergeCell ref="A17:A20"/>
    <mergeCell ref="A24:A25"/>
    <mergeCell ref="B24:C24"/>
    <mergeCell ref="D24:K24"/>
    <mergeCell ref="K12:K15"/>
  </mergeCells>
  <conditionalFormatting sqref="A3:A5 C3:C5 E3:E5 G3:G5 I3:I5 K3:K5 M3:M5 O3:O5 Q3:Q5 S3:S5 A8:A10 C8:C10 E8:E10 G8:G10 I8:I10 K8:K10 M8:M10 O8:O10 Q8:Q10 S8:S10 A13:A15 C13:C15 E13:E15 G13:G15 I13:I15 K13:K15 M13:M15 O13:O15 Q13:Q15 S13:S15 A18:A20 C18:C20 E18:E20 G18:G20 I18:I20 K18:K20 M18:M20 O18:O20 Q18:Q20 S18:S20">
    <cfRule type="cellIs" dxfId="55" priority="33" stopIfTrue="1" operator="lessThanOrEqual">
      <formula>0</formula>
    </cfRule>
    <cfRule type="cellIs" dxfId="54" priority="34" stopIfTrue="1" operator="greaterThanOrEqual">
      <formula>200</formula>
    </cfRule>
  </conditionalFormatting>
  <conditionalFormatting sqref="B2:B10 F3:F5 L3:L5 N3:N5 P3:P5 R3:R5 D3:D10 H3:H10 F7:F10 N7:N10 L7:L20 P7:P20 R7:R20 B12:B15 D12:D15 F12:F15 H12:H15 N12:N20 B17:B20 D17:D20 F17:F20 H17:H20">
    <cfRule type="containsText" dxfId="53" priority="28" stopIfTrue="1" operator="containsText" text="Наталья">
      <formula>NOT(ISERROR(SEARCH("Наталья",B2)))</formula>
    </cfRule>
    <cfRule type="containsText" dxfId="52" priority="29" stopIfTrue="1" operator="containsText" text="Евгения">
      <formula>NOT(ISERROR(SEARCH("Евгения",B2)))</formula>
    </cfRule>
    <cfRule type="containsText" dxfId="51" priority="30" stopIfTrue="1" operator="containsText" text="Ольга">
      <formula>NOT(ISERROR(SEARCH("Ольга",B2)))</formula>
    </cfRule>
  </conditionalFormatting>
  <conditionalFormatting sqref="B26:B37">
    <cfRule type="containsText" dxfId="50" priority="1" stopIfTrue="1" operator="containsText" text="Наталья">
      <formula>NOT(ISERROR(SEARCH("Наталья",B26)))</formula>
    </cfRule>
    <cfRule type="containsText" dxfId="49" priority="2" stopIfTrue="1" operator="containsText" text="Евгения">
      <formula>NOT(ISERROR(SEARCH("Евгения",B26)))</formula>
    </cfRule>
    <cfRule type="containsText" dxfId="48" priority="3" stopIfTrue="1" operator="containsText" text="Ольга">
      <formula>NOT(ISERROR(SEARCH("Ольга",B26)))</formula>
    </cfRule>
  </conditionalFormatting>
  <conditionalFormatting sqref="D26:K37">
    <cfRule type="cellIs" dxfId="47" priority="31" stopIfTrue="1" operator="lessThan">
      <formula>200</formula>
    </cfRule>
    <cfRule type="cellIs" dxfId="46" priority="32" stopIfTrue="1" operator="greaterThanOrEqual">
      <formula>200</formula>
    </cfRule>
  </conditionalFormatting>
  <conditionalFormatting sqref="E26:E37 G26:G37 I26:I37 K26:K37 C26:C37">
    <cfRule type="cellIs" dxfId="45" priority="36" stopIfTrue="1" operator="lessThanOrEqual">
      <formula>0</formula>
    </cfRule>
  </conditionalFormatting>
  <conditionalFormatting sqref="E26:E37 G26:G37 I26:I37 K26:K37">
    <cfRule type="cellIs" dxfId="44" priority="35" stopIfTrue="1" operator="greaterThanOrEqual">
      <formula>200</formula>
    </cfRule>
  </conditionalFormatting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F103"/>
  <sheetViews>
    <sheetView topLeftCell="A58" zoomScale="70" zoomScaleNormal="70" workbookViewId="0">
      <selection sqref="A1:S19"/>
    </sheetView>
  </sheetViews>
  <sheetFormatPr defaultColWidth="11.42578125" defaultRowHeight="15" outlineLevelRow="1" x14ac:dyDescent="0.2"/>
  <cols>
    <col min="1" max="1" width="8.28515625" style="69" customWidth="1"/>
    <col min="2" max="2" width="22.85546875" style="7" bestFit="1" customWidth="1"/>
    <col min="3" max="3" width="8.28515625" style="6" bestFit="1" customWidth="1"/>
    <col min="4" max="4" width="20.7109375" style="7" bestFit="1" customWidth="1"/>
    <col min="5" max="5" width="8.28515625" style="6" bestFit="1" customWidth="1"/>
    <col min="6" max="6" width="20.7109375" style="7" customWidth="1"/>
    <col min="7" max="7" width="6.85546875" style="6" bestFit="1" customWidth="1"/>
    <col min="8" max="8" width="20.28515625" style="7" customWidth="1"/>
    <col min="9" max="9" width="6" style="6" customWidth="1"/>
    <col min="10" max="10" width="3.28515625" style="6" customWidth="1"/>
    <col min="11" max="11" width="6.85546875" style="67" customWidth="1"/>
    <col min="12" max="12" width="29.28515625" style="56" bestFit="1" customWidth="1"/>
    <col min="13" max="13" width="14.28515625" style="6" bestFit="1" customWidth="1"/>
    <col min="14" max="15" width="9.140625" style="6" bestFit="1" customWidth="1"/>
    <col min="16" max="16" width="11.28515625" style="6" bestFit="1" customWidth="1"/>
    <col min="17" max="17" width="7.42578125" style="6" bestFit="1" customWidth="1"/>
    <col min="18" max="18" width="7.7109375" style="6" bestFit="1" customWidth="1"/>
    <col min="19" max="19" width="11.42578125" style="6" bestFit="1" customWidth="1"/>
    <col min="20" max="20" width="4" style="6" customWidth="1"/>
    <col min="21" max="21" width="5.42578125" style="5" customWidth="1"/>
    <col min="22" max="22" width="25.28515625" style="6" bestFit="1" customWidth="1"/>
    <col min="23" max="23" width="11.42578125" style="4" customWidth="1"/>
    <col min="24" max="16384" width="11.42578125" style="6"/>
  </cols>
  <sheetData>
    <row r="1" spans="1:23" s="5" customFormat="1" ht="18" x14ac:dyDescent="0.25">
      <c r="A1" s="1892" t="s">
        <v>133</v>
      </c>
      <c r="B1" s="1892"/>
      <c r="C1" s="1892"/>
      <c r="D1" s="1892"/>
      <c r="E1" s="1892"/>
      <c r="F1" s="1892"/>
      <c r="G1" s="1892"/>
      <c r="H1" s="1892"/>
      <c r="S1" s="52"/>
      <c r="T1" s="7"/>
    </row>
    <row r="2" spans="1:23" s="5" customFormat="1" ht="18" x14ac:dyDescent="0.25">
      <c r="A2" s="225" t="s">
        <v>88</v>
      </c>
      <c r="B2" s="52"/>
      <c r="C2" s="52"/>
      <c r="D2" s="52"/>
      <c r="E2" s="52"/>
      <c r="F2" s="52"/>
      <c r="G2" s="52"/>
      <c r="H2" s="52"/>
      <c r="S2" s="52"/>
      <c r="T2" s="7"/>
    </row>
    <row r="3" spans="1:23" s="5" customFormat="1" ht="18.75" outlineLevel="1" thickBot="1" x14ac:dyDescent="0.3">
      <c r="A3" s="7"/>
      <c r="B3" s="7"/>
      <c r="D3" s="22"/>
      <c r="F3" s="22"/>
      <c r="H3" s="22"/>
      <c r="K3" s="58"/>
      <c r="L3" s="52"/>
      <c r="M3" s="52"/>
      <c r="N3" s="52"/>
      <c r="O3" s="52"/>
      <c r="P3" s="52"/>
      <c r="Q3" s="52"/>
      <c r="R3" s="52"/>
      <c r="S3" s="52"/>
      <c r="T3" s="7"/>
    </row>
    <row r="4" spans="1:23" ht="16.5" outlineLevel="1" thickTop="1" thickBot="1" x14ac:dyDescent="0.25">
      <c r="A4" s="1911" t="s">
        <v>125</v>
      </c>
      <c r="B4" s="1912"/>
      <c r="C4" s="1912"/>
      <c r="D4" s="1912"/>
      <c r="E4" s="1912"/>
      <c r="F4" s="1912"/>
      <c r="G4" s="1912"/>
      <c r="H4" s="1912"/>
      <c r="I4" s="1913"/>
      <c r="J4" s="164"/>
      <c r="K4" s="1931" t="s">
        <v>83</v>
      </c>
      <c r="L4" s="1915" t="s">
        <v>85</v>
      </c>
      <c r="M4" s="1916"/>
      <c r="N4" s="1916"/>
      <c r="O4" s="1916"/>
      <c r="P4" s="1916"/>
      <c r="Q4" s="1916"/>
      <c r="R4" s="1917"/>
      <c r="S4" s="1902" t="s">
        <v>0</v>
      </c>
      <c r="U4" s="94" t="s">
        <v>96</v>
      </c>
      <c r="V4" s="95"/>
      <c r="W4" s="96"/>
    </row>
    <row r="5" spans="1:23" ht="15.75" outlineLevel="1" thickBot="1" x14ac:dyDescent="0.25">
      <c r="A5" s="1908">
        <v>1</v>
      </c>
      <c r="B5" s="142" t="s">
        <v>121</v>
      </c>
      <c r="C5" s="143" t="s">
        <v>82</v>
      </c>
      <c r="D5" s="142" t="s">
        <v>122</v>
      </c>
      <c r="E5" s="143" t="s">
        <v>82</v>
      </c>
      <c r="F5" s="142" t="s">
        <v>123</v>
      </c>
      <c r="G5" s="143" t="s">
        <v>82</v>
      </c>
      <c r="H5" s="142" t="s">
        <v>124</v>
      </c>
      <c r="I5" s="146" t="s">
        <v>82</v>
      </c>
      <c r="K5" s="1897"/>
      <c r="L5" s="116" t="s">
        <v>56</v>
      </c>
      <c r="M5" s="118" t="s">
        <v>132</v>
      </c>
      <c r="N5" s="114" t="s">
        <v>1</v>
      </c>
      <c r="O5" s="114" t="s">
        <v>2</v>
      </c>
      <c r="P5" s="137" t="s">
        <v>94</v>
      </c>
      <c r="Q5" s="115" t="s">
        <v>57</v>
      </c>
      <c r="R5" s="138" t="s">
        <v>87</v>
      </c>
      <c r="S5" s="1903"/>
      <c r="U5" s="97" t="s">
        <v>97</v>
      </c>
      <c r="V5" s="87"/>
      <c r="W5" s="98"/>
    </row>
    <row r="6" spans="1:23" outlineLevel="1" x14ac:dyDescent="0.2">
      <c r="A6" s="1909"/>
      <c r="B6" s="83" t="str">
        <f>$L$6</f>
        <v>иванов</v>
      </c>
      <c r="C6" s="154"/>
      <c r="D6" s="83">
        <f>$L$7</f>
        <v>0</v>
      </c>
      <c r="E6" s="154"/>
      <c r="F6" s="83">
        <f>$L$8</f>
        <v>0</v>
      </c>
      <c r="G6" s="154"/>
      <c r="H6" s="83">
        <f>$L$9</f>
        <v>0</v>
      </c>
      <c r="I6" s="157"/>
      <c r="K6" s="238">
        <f t="shared" ref="K6:K17" si="0">K5+1</f>
        <v>1</v>
      </c>
      <c r="L6" s="239" t="s">
        <v>137</v>
      </c>
      <c r="M6" s="282" t="s">
        <v>70</v>
      </c>
      <c r="N6" s="240">
        <f>C6</f>
        <v>0</v>
      </c>
      <c r="O6" s="240">
        <f>E12</f>
        <v>0</v>
      </c>
      <c r="P6" s="38"/>
      <c r="Q6" s="241">
        <f t="shared" ref="Q6:Q17" si="1">SUM(N6:P6)-MIN(N6:P6)</f>
        <v>0</v>
      </c>
      <c r="R6" s="242"/>
      <c r="S6" s="243">
        <f t="shared" ref="S6:S17" si="2">(Q6+R6)/2</f>
        <v>0</v>
      </c>
      <c r="U6" s="97" t="s">
        <v>98</v>
      </c>
      <c r="V6" s="86"/>
      <c r="W6" s="99"/>
    </row>
    <row r="7" spans="1:23" outlineLevel="1" x14ac:dyDescent="0.2">
      <c r="A7" s="1909"/>
      <c r="B7" s="83">
        <f>$L$10</f>
        <v>0</v>
      </c>
      <c r="C7" s="154"/>
      <c r="D7" s="83">
        <f>$L$11</f>
        <v>0</v>
      </c>
      <c r="E7" s="154"/>
      <c r="F7" s="83">
        <f>$L$12</f>
        <v>0</v>
      </c>
      <c r="G7" s="154"/>
      <c r="H7" s="83">
        <f>$L$13</f>
        <v>0</v>
      </c>
      <c r="I7" s="157"/>
      <c r="K7" s="244">
        <f t="shared" si="0"/>
        <v>2</v>
      </c>
      <c r="L7" s="245"/>
      <c r="M7" s="36" t="s">
        <v>72</v>
      </c>
      <c r="N7" s="246">
        <f>E6</f>
        <v>0</v>
      </c>
      <c r="O7" s="246">
        <f>G12</f>
        <v>0</v>
      </c>
      <c r="P7" s="39"/>
      <c r="Q7" s="247">
        <f t="shared" si="1"/>
        <v>0</v>
      </c>
      <c r="R7" s="248"/>
      <c r="S7" s="249">
        <f t="shared" si="2"/>
        <v>0</v>
      </c>
      <c r="U7" s="97" t="s">
        <v>99</v>
      </c>
      <c r="V7" s="85"/>
      <c r="W7" s="98"/>
    </row>
    <row r="8" spans="1:23" outlineLevel="1" x14ac:dyDescent="0.2">
      <c r="A8" s="1909"/>
      <c r="B8" s="83">
        <f>$L$14</f>
        <v>0</v>
      </c>
      <c r="C8" s="154"/>
      <c r="D8" s="83">
        <f>$L$15</f>
        <v>0</v>
      </c>
      <c r="E8" s="154"/>
      <c r="F8" s="83">
        <f>$L$16</f>
        <v>0</v>
      </c>
      <c r="G8" s="154"/>
      <c r="H8" s="83">
        <f>$L$17</f>
        <v>0</v>
      </c>
      <c r="I8" s="158"/>
      <c r="K8" s="244">
        <f t="shared" si="0"/>
        <v>3</v>
      </c>
      <c r="L8" s="245"/>
      <c r="M8" s="36" t="s">
        <v>73</v>
      </c>
      <c r="N8" s="246">
        <f>G6</f>
        <v>0</v>
      </c>
      <c r="O8" s="246">
        <f>I12</f>
        <v>0</v>
      </c>
      <c r="P8" s="39"/>
      <c r="Q8" s="247">
        <f t="shared" si="1"/>
        <v>0</v>
      </c>
      <c r="R8" s="248"/>
      <c r="S8" s="249">
        <f t="shared" si="2"/>
        <v>0</v>
      </c>
      <c r="U8" s="97" t="s">
        <v>100</v>
      </c>
      <c r="V8" s="85"/>
      <c r="W8" s="98"/>
    </row>
    <row r="9" spans="1:23" outlineLevel="1" x14ac:dyDescent="0.2">
      <c r="A9" s="147"/>
      <c r="I9" s="148"/>
      <c r="K9" s="244">
        <f t="shared" si="0"/>
        <v>4</v>
      </c>
      <c r="L9" s="245"/>
      <c r="M9" s="36" t="s">
        <v>74</v>
      </c>
      <c r="N9" s="246">
        <f>I6</f>
        <v>0</v>
      </c>
      <c r="O9" s="246">
        <f>C12</f>
        <v>0</v>
      </c>
      <c r="P9" s="39"/>
      <c r="Q9" s="247">
        <f t="shared" si="1"/>
        <v>0</v>
      </c>
      <c r="R9" s="248"/>
      <c r="S9" s="249">
        <f t="shared" si="2"/>
        <v>0</v>
      </c>
      <c r="U9" s="97" t="s">
        <v>101</v>
      </c>
      <c r="V9" s="85"/>
      <c r="W9" s="98"/>
    </row>
    <row r="10" spans="1:23" outlineLevel="1" x14ac:dyDescent="0.2">
      <c r="A10" s="1909">
        <v>2</v>
      </c>
      <c r="B10" s="140" t="s">
        <v>121</v>
      </c>
      <c r="C10" s="141" t="s">
        <v>82</v>
      </c>
      <c r="D10" s="140" t="s">
        <v>122</v>
      </c>
      <c r="E10" s="141" t="s">
        <v>82</v>
      </c>
      <c r="F10" s="140" t="s">
        <v>123</v>
      </c>
      <c r="G10" s="141" t="s">
        <v>82</v>
      </c>
      <c r="H10" s="140" t="s">
        <v>124</v>
      </c>
      <c r="I10" s="149" t="s">
        <v>82</v>
      </c>
      <c r="K10" s="244">
        <f t="shared" si="0"/>
        <v>5</v>
      </c>
      <c r="L10" s="245"/>
      <c r="M10" s="36" t="s">
        <v>75</v>
      </c>
      <c r="N10" s="246">
        <f>C7</f>
        <v>0</v>
      </c>
      <c r="O10" s="246">
        <f>G13</f>
        <v>0</v>
      </c>
      <c r="P10" s="39"/>
      <c r="Q10" s="247">
        <f t="shared" si="1"/>
        <v>0</v>
      </c>
      <c r="R10" s="248"/>
      <c r="S10" s="249">
        <f t="shared" si="2"/>
        <v>0</v>
      </c>
      <c r="T10" s="64"/>
      <c r="U10" s="97" t="s">
        <v>102</v>
      </c>
      <c r="V10" s="86"/>
      <c r="W10" s="99"/>
    </row>
    <row r="11" spans="1:23" s="64" customFormat="1" outlineLevel="1" x14ac:dyDescent="0.2">
      <c r="A11" s="1909"/>
      <c r="B11" s="83">
        <f>$L$15</f>
        <v>0</v>
      </c>
      <c r="C11" s="155"/>
      <c r="D11" s="83">
        <f>$L$16</f>
        <v>0</v>
      </c>
      <c r="E11" s="155"/>
      <c r="F11" s="83">
        <f>$L$17</f>
        <v>0</v>
      </c>
      <c r="G11" s="154"/>
      <c r="H11" s="83">
        <f>$L$14</f>
        <v>0</v>
      </c>
      <c r="I11" s="157"/>
      <c r="K11" s="244">
        <f t="shared" si="0"/>
        <v>6</v>
      </c>
      <c r="L11" s="245"/>
      <c r="M11" s="36" t="s">
        <v>76</v>
      </c>
      <c r="N11" s="246">
        <f>E7</f>
        <v>0</v>
      </c>
      <c r="O11" s="246">
        <f>I13</f>
        <v>0</v>
      </c>
      <c r="P11" s="39"/>
      <c r="Q11" s="247">
        <f t="shared" si="1"/>
        <v>0</v>
      </c>
      <c r="R11" s="248"/>
      <c r="S11" s="249">
        <f t="shared" si="2"/>
        <v>0</v>
      </c>
      <c r="U11" s="97" t="s">
        <v>103</v>
      </c>
      <c r="V11" s="85"/>
      <c r="W11" s="98"/>
    </row>
    <row r="12" spans="1:23" s="64" customFormat="1" outlineLevel="1" x14ac:dyDescent="0.2">
      <c r="A12" s="1909"/>
      <c r="B12" s="83">
        <f>$L$9</f>
        <v>0</v>
      </c>
      <c r="C12" s="154"/>
      <c r="D12" s="83" t="str">
        <f>$L$6</f>
        <v>иванов</v>
      </c>
      <c r="E12" s="154"/>
      <c r="F12" s="83">
        <f>$L$7</f>
        <v>0</v>
      </c>
      <c r="G12" s="154"/>
      <c r="H12" s="83">
        <f>$L$8</f>
        <v>0</v>
      </c>
      <c r="I12" s="158"/>
      <c r="K12" s="244">
        <f t="shared" si="0"/>
        <v>7</v>
      </c>
      <c r="L12" s="245"/>
      <c r="M12" s="36" t="s">
        <v>77</v>
      </c>
      <c r="N12" s="246">
        <f>G7</f>
        <v>0</v>
      </c>
      <c r="O12" s="246">
        <f>C13</f>
        <v>0</v>
      </c>
      <c r="P12" s="39"/>
      <c r="Q12" s="247">
        <f t="shared" si="1"/>
        <v>0</v>
      </c>
      <c r="R12" s="248"/>
      <c r="S12" s="249">
        <f t="shared" si="2"/>
        <v>0</v>
      </c>
      <c r="U12" s="97" t="s">
        <v>104</v>
      </c>
      <c r="V12" s="85"/>
      <c r="W12" s="99"/>
    </row>
    <row r="13" spans="1:23" s="64" customFormat="1" ht="15.75" outlineLevel="1" thickBot="1" x14ac:dyDescent="0.25">
      <c r="A13" s="1910"/>
      <c r="B13" s="150">
        <f>$L$12</f>
        <v>0</v>
      </c>
      <c r="C13" s="156"/>
      <c r="D13" s="150">
        <f>$L$13</f>
        <v>0</v>
      </c>
      <c r="E13" s="156"/>
      <c r="F13" s="150">
        <f>$L$10</f>
        <v>0</v>
      </c>
      <c r="G13" s="156"/>
      <c r="H13" s="150">
        <f>$L$11</f>
        <v>0</v>
      </c>
      <c r="I13" s="159"/>
      <c r="K13" s="244">
        <f t="shared" si="0"/>
        <v>8</v>
      </c>
      <c r="L13" s="245"/>
      <c r="M13" s="36" t="s">
        <v>78</v>
      </c>
      <c r="N13" s="246">
        <f>I7</f>
        <v>0</v>
      </c>
      <c r="O13" s="246">
        <f>E13</f>
        <v>0</v>
      </c>
      <c r="P13" s="39"/>
      <c r="Q13" s="247">
        <f t="shared" si="1"/>
        <v>0</v>
      </c>
      <c r="R13" s="248"/>
      <c r="S13" s="249">
        <f t="shared" si="2"/>
        <v>0</v>
      </c>
      <c r="T13" s="6"/>
      <c r="U13" s="97" t="s">
        <v>105</v>
      </c>
      <c r="V13" s="86"/>
      <c r="W13" s="98"/>
    </row>
    <row r="14" spans="1:23" ht="15.75" outlineLevel="1" thickTop="1" x14ac:dyDescent="0.2">
      <c r="A14" s="147"/>
      <c r="K14" s="244">
        <f t="shared" si="0"/>
        <v>9</v>
      </c>
      <c r="L14" s="245"/>
      <c r="M14" s="36" t="s">
        <v>79</v>
      </c>
      <c r="N14" s="246">
        <f>C8</f>
        <v>0</v>
      </c>
      <c r="O14" s="246">
        <f>I11</f>
        <v>0</v>
      </c>
      <c r="P14" s="39"/>
      <c r="Q14" s="247">
        <f t="shared" si="1"/>
        <v>0</v>
      </c>
      <c r="R14" s="248"/>
      <c r="S14" s="249">
        <f t="shared" si="2"/>
        <v>0</v>
      </c>
      <c r="T14" s="64"/>
      <c r="U14" s="97" t="s">
        <v>106</v>
      </c>
      <c r="V14" s="85"/>
      <c r="W14" s="98"/>
    </row>
    <row r="15" spans="1:23" s="64" customFormat="1" ht="15.75" outlineLevel="1" thickBot="1" x14ac:dyDescent="0.25">
      <c r="A15" s="165"/>
      <c r="K15" s="244">
        <f t="shared" si="0"/>
        <v>10</v>
      </c>
      <c r="L15" s="245"/>
      <c r="M15" s="36" t="s">
        <v>80</v>
      </c>
      <c r="N15" s="246">
        <f>E8</f>
        <v>0</v>
      </c>
      <c r="O15" s="246">
        <f>C11</f>
        <v>0</v>
      </c>
      <c r="P15" s="39"/>
      <c r="Q15" s="247">
        <f t="shared" si="1"/>
        <v>0</v>
      </c>
      <c r="R15" s="248"/>
      <c r="S15" s="250">
        <f t="shared" si="2"/>
        <v>0</v>
      </c>
      <c r="T15" s="6"/>
      <c r="U15" s="97" t="s">
        <v>107</v>
      </c>
      <c r="V15" s="85"/>
      <c r="W15" s="99"/>
    </row>
    <row r="16" spans="1:23" ht="16.5" outlineLevel="1" thickTop="1" thickBot="1" x14ac:dyDescent="0.25">
      <c r="A16" s="1911" t="s">
        <v>126</v>
      </c>
      <c r="B16" s="1912"/>
      <c r="C16" s="1912"/>
      <c r="D16" s="1912"/>
      <c r="E16" s="1912"/>
      <c r="F16" s="1912"/>
      <c r="G16" s="1912"/>
      <c r="H16" s="1912"/>
      <c r="I16" s="1913"/>
      <c r="K16" s="251">
        <f t="shared" si="0"/>
        <v>11</v>
      </c>
      <c r="L16" s="252"/>
      <c r="M16" s="283" t="s">
        <v>71</v>
      </c>
      <c r="N16" s="246">
        <f>G8</f>
        <v>0</v>
      </c>
      <c r="O16" s="246">
        <f>E11</f>
        <v>0</v>
      </c>
      <c r="P16" s="39"/>
      <c r="Q16" s="247">
        <f t="shared" si="1"/>
        <v>0</v>
      </c>
      <c r="R16" s="248"/>
      <c r="S16" s="250">
        <f t="shared" si="2"/>
        <v>0</v>
      </c>
      <c r="T16" s="64"/>
      <c r="U16" s="97" t="s">
        <v>108</v>
      </c>
      <c r="V16" s="85"/>
      <c r="W16" s="98"/>
    </row>
    <row r="17" spans="1:23" s="64" customFormat="1" ht="15.75" outlineLevel="1" thickBot="1" x14ac:dyDescent="0.25">
      <c r="A17" s="1908">
        <v>1</v>
      </c>
      <c r="B17" s="142" t="s">
        <v>121</v>
      </c>
      <c r="C17" s="143" t="s">
        <v>82</v>
      </c>
      <c r="D17" s="142" t="s">
        <v>122</v>
      </c>
      <c r="E17" s="143" t="s">
        <v>82</v>
      </c>
      <c r="F17" s="142" t="s">
        <v>123</v>
      </c>
      <c r="G17" s="143" t="s">
        <v>82</v>
      </c>
      <c r="H17" s="142" t="s">
        <v>124</v>
      </c>
      <c r="I17" s="146" t="s">
        <v>82</v>
      </c>
      <c r="K17" s="253">
        <f t="shared" si="0"/>
        <v>12</v>
      </c>
      <c r="L17" s="254"/>
      <c r="M17" s="284" t="s">
        <v>81</v>
      </c>
      <c r="N17" s="255">
        <f>I8</f>
        <v>0</v>
      </c>
      <c r="O17" s="255">
        <f>G11</f>
        <v>0</v>
      </c>
      <c r="P17" s="256"/>
      <c r="Q17" s="257">
        <f t="shared" si="1"/>
        <v>0</v>
      </c>
      <c r="R17" s="258"/>
      <c r="S17" s="259">
        <f t="shared" si="2"/>
        <v>0</v>
      </c>
      <c r="T17" s="6"/>
      <c r="U17" s="97" t="s">
        <v>109</v>
      </c>
      <c r="V17" s="85"/>
      <c r="W17" s="99"/>
    </row>
    <row r="18" spans="1:23" outlineLevel="1" x14ac:dyDescent="0.2">
      <c r="A18" s="1909"/>
      <c r="B18" s="83">
        <f>$L$23</f>
        <v>0</v>
      </c>
      <c r="C18" s="154"/>
      <c r="D18" s="83">
        <f>$L$24</f>
        <v>0</v>
      </c>
      <c r="E18" s="154"/>
      <c r="F18" s="83">
        <f>$L$25</f>
        <v>0</v>
      </c>
      <c r="G18" s="154"/>
      <c r="H18" s="83">
        <f>$L$26</f>
        <v>0</v>
      </c>
      <c r="I18" s="157"/>
      <c r="K18" s="4"/>
      <c r="L18" s="6"/>
      <c r="S18" s="148"/>
      <c r="U18" s="97" t="s">
        <v>110</v>
      </c>
      <c r="V18" s="85"/>
      <c r="W18" s="99"/>
    </row>
    <row r="19" spans="1:23" ht="15.75" outlineLevel="1" thickBot="1" x14ac:dyDescent="0.25">
      <c r="A19" s="1909"/>
      <c r="B19" s="83">
        <f>$L$27</f>
        <v>0</v>
      </c>
      <c r="C19" s="154"/>
      <c r="D19" s="83">
        <f>$L$28</f>
        <v>0</v>
      </c>
      <c r="E19" s="154"/>
      <c r="F19" s="83">
        <f>$L$29</f>
        <v>0</v>
      </c>
      <c r="G19" s="154"/>
      <c r="H19" s="83">
        <f>$L$30</f>
        <v>0</v>
      </c>
      <c r="I19" s="157"/>
      <c r="K19" s="4"/>
      <c r="L19" s="6"/>
      <c r="S19" s="148"/>
      <c r="U19" s="100" t="s">
        <v>111</v>
      </c>
      <c r="V19" s="101"/>
      <c r="W19" s="102"/>
    </row>
    <row r="20" spans="1:23" ht="15.75" outlineLevel="1" thickBot="1" x14ac:dyDescent="0.25">
      <c r="A20" s="151"/>
      <c r="B20" s="6"/>
      <c r="D20" s="6"/>
      <c r="F20" s="6"/>
      <c r="H20" s="6"/>
      <c r="I20" s="148"/>
      <c r="K20" s="6"/>
      <c r="L20" s="6"/>
      <c r="S20" s="148"/>
      <c r="U20" s="91" t="s">
        <v>112</v>
      </c>
      <c r="V20" s="92"/>
      <c r="W20" s="93"/>
    </row>
    <row r="21" spans="1:23" ht="15.75" customHeight="1" outlineLevel="1" x14ac:dyDescent="0.2">
      <c r="A21" s="1909">
        <v>2</v>
      </c>
      <c r="B21" s="140" t="s">
        <v>121</v>
      </c>
      <c r="C21" s="141" t="s">
        <v>82</v>
      </c>
      <c r="D21" s="140" t="s">
        <v>122</v>
      </c>
      <c r="E21" s="141" t="s">
        <v>82</v>
      </c>
      <c r="F21" s="140" t="s">
        <v>123</v>
      </c>
      <c r="G21" s="141" t="s">
        <v>82</v>
      </c>
      <c r="H21" s="140" t="s">
        <v>124</v>
      </c>
      <c r="I21" s="149" t="s">
        <v>82</v>
      </c>
      <c r="K21" s="1898" t="s">
        <v>83</v>
      </c>
      <c r="L21" s="1918" t="s">
        <v>117</v>
      </c>
      <c r="M21" s="1919"/>
      <c r="N21" s="1919"/>
      <c r="O21" s="1919"/>
      <c r="P21" s="1919"/>
      <c r="Q21" s="1919"/>
      <c r="R21" s="1920"/>
      <c r="S21" s="1926" t="s">
        <v>0</v>
      </c>
      <c r="U21" s="84" t="s">
        <v>113</v>
      </c>
      <c r="V21" s="57"/>
      <c r="W21" s="88"/>
    </row>
    <row r="22" spans="1:23" ht="15.75" outlineLevel="1" thickBot="1" x14ac:dyDescent="0.25">
      <c r="A22" s="1909"/>
      <c r="B22" s="83">
        <f>$L$30</f>
        <v>0</v>
      </c>
      <c r="C22" s="154"/>
      <c r="D22" s="83">
        <f>$L$27</f>
        <v>0</v>
      </c>
      <c r="E22" s="154"/>
      <c r="F22" s="83">
        <f>$L$28</f>
        <v>0</v>
      </c>
      <c r="G22" s="154"/>
      <c r="H22" s="83">
        <f>$L$29</f>
        <v>0</v>
      </c>
      <c r="I22" s="157"/>
      <c r="K22" s="1897"/>
      <c r="L22" s="116" t="s">
        <v>56</v>
      </c>
      <c r="M22" s="118" t="s">
        <v>132</v>
      </c>
      <c r="N22" s="114" t="s">
        <v>1</v>
      </c>
      <c r="O22" s="114" t="s">
        <v>2</v>
      </c>
      <c r="P22" s="114" t="s">
        <v>94</v>
      </c>
      <c r="Q22" s="114" t="s">
        <v>57</v>
      </c>
      <c r="R22" s="139" t="s">
        <v>87</v>
      </c>
      <c r="S22" s="1903"/>
      <c r="U22" s="84" t="s">
        <v>114</v>
      </c>
      <c r="V22" s="59"/>
      <c r="W22" s="90"/>
    </row>
    <row r="23" spans="1:23" ht="15.75" outlineLevel="1" thickBot="1" x14ac:dyDescent="0.25">
      <c r="A23" s="1910"/>
      <c r="B23" s="150">
        <f>$L$25</f>
        <v>0</v>
      </c>
      <c r="C23" s="156"/>
      <c r="D23" s="150">
        <f>$L$26</f>
        <v>0</v>
      </c>
      <c r="E23" s="156"/>
      <c r="F23" s="150">
        <f>$L$23</f>
        <v>0</v>
      </c>
      <c r="G23" s="156"/>
      <c r="H23" s="150">
        <f>$L$24</f>
        <v>0</v>
      </c>
      <c r="I23" s="159"/>
      <c r="K23" s="238">
        <f t="shared" ref="K23:K30" si="3">K22+1</f>
        <v>1</v>
      </c>
      <c r="L23" s="239"/>
      <c r="M23" s="282" t="s">
        <v>70</v>
      </c>
      <c r="N23" s="240">
        <f>C18</f>
        <v>0</v>
      </c>
      <c r="O23" s="240">
        <f>G23</f>
        <v>0</v>
      </c>
      <c r="P23" s="38"/>
      <c r="Q23" s="241">
        <f t="shared" ref="Q23:Q30" si="4">SUM(N23:P23)-MIN(N23:P23)</f>
        <v>0</v>
      </c>
      <c r="R23" s="260"/>
      <c r="S23" s="243">
        <f t="shared" ref="S23:S30" si="5">(Q23+R23)/2</f>
        <v>0</v>
      </c>
      <c r="U23" s="84" t="s">
        <v>115</v>
      </c>
      <c r="V23" s="57"/>
      <c r="W23" s="88"/>
    </row>
    <row r="24" spans="1:23" ht="15.75" outlineLevel="1" thickTop="1" x14ac:dyDescent="0.2">
      <c r="A24" s="151"/>
      <c r="B24" s="6"/>
      <c r="D24" s="6"/>
      <c r="F24" s="6"/>
      <c r="H24" s="6"/>
      <c r="K24" s="244">
        <f t="shared" si="3"/>
        <v>2</v>
      </c>
      <c r="L24" s="245"/>
      <c r="M24" s="36" t="s">
        <v>72</v>
      </c>
      <c r="N24" s="246">
        <f>E18</f>
        <v>0</v>
      </c>
      <c r="O24" s="246">
        <f>I23</f>
        <v>0</v>
      </c>
      <c r="P24" s="39"/>
      <c r="Q24" s="247">
        <f t="shared" si="4"/>
        <v>0</v>
      </c>
      <c r="R24" s="261"/>
      <c r="S24" s="249">
        <f t="shared" si="5"/>
        <v>0</v>
      </c>
      <c r="U24" s="6"/>
      <c r="W24" s="6"/>
    </row>
    <row r="25" spans="1:23" s="64" customFormat="1" ht="15.75" outlineLevel="1" thickBot="1" x14ac:dyDescent="0.25">
      <c r="A25" s="165"/>
      <c r="K25" s="244">
        <f t="shared" si="3"/>
        <v>3</v>
      </c>
      <c r="L25" s="245"/>
      <c r="M25" s="36" t="s">
        <v>73</v>
      </c>
      <c r="N25" s="246">
        <f>G18</f>
        <v>0</v>
      </c>
      <c r="O25" s="246">
        <f>C23</f>
        <v>0</v>
      </c>
      <c r="P25" s="39"/>
      <c r="Q25" s="247">
        <f t="shared" si="4"/>
        <v>0</v>
      </c>
      <c r="R25" s="261"/>
      <c r="S25" s="249">
        <f t="shared" si="5"/>
        <v>0</v>
      </c>
      <c r="T25" s="6"/>
    </row>
    <row r="26" spans="1:23" ht="15.75" outlineLevel="1" thickTop="1" x14ac:dyDescent="0.2">
      <c r="A26" s="1923" t="s">
        <v>129</v>
      </c>
      <c r="B26" s="1924"/>
      <c r="C26" s="1924"/>
      <c r="D26" s="1924"/>
      <c r="E26" s="1924"/>
      <c r="F26" s="1924"/>
      <c r="G26" s="1924"/>
      <c r="H26" s="1924"/>
      <c r="I26" s="1925"/>
      <c r="K26" s="244">
        <f t="shared" si="3"/>
        <v>4</v>
      </c>
      <c r="L26" s="245"/>
      <c r="M26" s="36" t="s">
        <v>74</v>
      </c>
      <c r="N26" s="246">
        <f>I18</f>
        <v>0</v>
      </c>
      <c r="O26" s="246">
        <f>E23</f>
        <v>0</v>
      </c>
      <c r="P26" s="39"/>
      <c r="Q26" s="247">
        <f t="shared" si="4"/>
        <v>0</v>
      </c>
      <c r="R26" s="261"/>
      <c r="S26" s="249">
        <f t="shared" si="5"/>
        <v>0</v>
      </c>
      <c r="U26" s="64"/>
      <c r="V26" s="64"/>
    </row>
    <row r="27" spans="1:23" s="64" customFormat="1" outlineLevel="1" x14ac:dyDescent="0.2">
      <c r="A27" s="1909">
        <v>1</v>
      </c>
      <c r="B27" s="144">
        <v>1</v>
      </c>
      <c r="C27" s="145" t="s">
        <v>82</v>
      </c>
      <c r="D27" s="144">
        <v>2</v>
      </c>
      <c r="E27" s="145" t="s">
        <v>82</v>
      </c>
      <c r="F27" s="144">
        <v>3</v>
      </c>
      <c r="G27" s="145" t="s">
        <v>82</v>
      </c>
      <c r="H27" s="144">
        <v>4</v>
      </c>
      <c r="I27" s="152" t="s">
        <v>82</v>
      </c>
      <c r="K27" s="244">
        <f t="shared" si="3"/>
        <v>5</v>
      </c>
      <c r="L27" s="245"/>
      <c r="M27" s="36" t="s">
        <v>75</v>
      </c>
      <c r="N27" s="246">
        <f>C19</f>
        <v>0</v>
      </c>
      <c r="O27" s="246">
        <f>E22</f>
        <v>0</v>
      </c>
      <c r="P27" s="39"/>
      <c r="Q27" s="247">
        <f t="shared" si="4"/>
        <v>0</v>
      </c>
      <c r="R27" s="261"/>
      <c r="S27" s="249">
        <f t="shared" si="5"/>
        <v>0</v>
      </c>
    </row>
    <row r="28" spans="1:23" outlineLevel="1" x14ac:dyDescent="0.2">
      <c r="A28" s="1909"/>
      <c r="B28" s="83"/>
      <c r="C28" s="160"/>
      <c r="D28" s="113"/>
      <c r="E28" s="160"/>
      <c r="F28" s="113"/>
      <c r="G28" s="160"/>
      <c r="H28" s="83"/>
      <c r="I28" s="162"/>
      <c r="K28" s="244">
        <f t="shared" si="3"/>
        <v>6</v>
      </c>
      <c r="L28" s="245"/>
      <c r="M28" s="36" t="s">
        <v>76</v>
      </c>
      <c r="N28" s="246">
        <f>E19</f>
        <v>0</v>
      </c>
      <c r="O28" s="246">
        <f>G22</f>
        <v>0</v>
      </c>
      <c r="P28" s="39"/>
      <c r="Q28" s="247">
        <f t="shared" si="4"/>
        <v>0</v>
      </c>
      <c r="R28" s="261"/>
      <c r="S28" s="249">
        <f t="shared" si="5"/>
        <v>0</v>
      </c>
      <c r="T28" s="64"/>
    </row>
    <row r="29" spans="1:23" outlineLevel="1" x14ac:dyDescent="0.2">
      <c r="A29" s="1909"/>
      <c r="B29" s="83"/>
      <c r="C29" s="160"/>
      <c r="D29" s="83"/>
      <c r="E29" s="160"/>
      <c r="F29" s="113"/>
      <c r="G29" s="160"/>
      <c r="H29" s="113"/>
      <c r="I29" s="162"/>
      <c r="K29" s="244">
        <f t="shared" si="3"/>
        <v>7</v>
      </c>
      <c r="L29" s="245"/>
      <c r="M29" s="36" t="s">
        <v>77</v>
      </c>
      <c r="N29" s="246">
        <f>G19</f>
        <v>0</v>
      </c>
      <c r="O29" s="246">
        <f>I22</f>
        <v>0</v>
      </c>
      <c r="P29" s="39"/>
      <c r="Q29" s="247">
        <f t="shared" si="4"/>
        <v>0</v>
      </c>
      <c r="R29" s="261"/>
      <c r="S29" s="249">
        <f t="shared" si="5"/>
        <v>0</v>
      </c>
      <c r="T29" s="64"/>
    </row>
    <row r="30" spans="1:23" s="64" customFormat="1" ht="15.75" outlineLevel="1" thickBot="1" x14ac:dyDescent="0.25">
      <c r="A30" s="1910"/>
      <c r="B30" s="150"/>
      <c r="C30" s="161"/>
      <c r="D30" s="150"/>
      <c r="E30" s="161"/>
      <c r="F30" s="150"/>
      <c r="G30" s="161"/>
      <c r="H30" s="153"/>
      <c r="I30" s="163"/>
      <c r="J30" s="166"/>
      <c r="K30" s="262">
        <f t="shared" si="3"/>
        <v>8</v>
      </c>
      <c r="L30" s="263"/>
      <c r="M30" s="285" t="s">
        <v>78</v>
      </c>
      <c r="N30" s="264">
        <f>I19</f>
        <v>0</v>
      </c>
      <c r="O30" s="264">
        <f>C22</f>
        <v>0</v>
      </c>
      <c r="P30" s="265"/>
      <c r="Q30" s="266">
        <f t="shared" si="4"/>
        <v>0</v>
      </c>
      <c r="R30" s="267"/>
      <c r="S30" s="268">
        <f t="shared" si="5"/>
        <v>0</v>
      </c>
    </row>
    <row r="31" spans="1:23" ht="15.75" outlineLevel="1" thickTop="1" x14ac:dyDescent="0.2">
      <c r="K31" s="78"/>
      <c r="L31" s="79"/>
      <c r="M31" s="80"/>
      <c r="N31" s="81"/>
      <c r="O31" s="81"/>
      <c r="P31" s="81"/>
      <c r="Q31" s="81"/>
      <c r="R31" s="81"/>
      <c r="S31" s="82"/>
    </row>
    <row r="32" spans="1:23" x14ac:dyDescent="0.2">
      <c r="A32" s="6"/>
      <c r="B32" s="6"/>
      <c r="D32" s="6"/>
      <c r="F32" s="6"/>
      <c r="H32" s="6"/>
      <c r="L32" s="6"/>
      <c r="W32" s="6"/>
    </row>
    <row r="33" spans="1:58" s="5" customFormat="1" ht="18" x14ac:dyDescent="0.25">
      <c r="A33" s="224" t="s">
        <v>90</v>
      </c>
      <c r="L33" s="52"/>
      <c r="M33" s="52"/>
      <c r="N33" s="52"/>
      <c r="O33" s="52"/>
      <c r="P33" s="52"/>
      <c r="Q33" s="52"/>
      <c r="R33" s="52"/>
      <c r="S33" s="52"/>
      <c r="T33" s="7"/>
      <c r="W33" s="3"/>
    </row>
    <row r="34" spans="1:58" s="5" customFormat="1" ht="18.75" thickBot="1" x14ac:dyDescent="0.3">
      <c r="K34" s="58"/>
      <c r="L34" s="52"/>
      <c r="M34" s="52"/>
      <c r="N34" s="52"/>
      <c r="O34" s="52"/>
      <c r="P34" s="52"/>
      <c r="Q34" s="52"/>
      <c r="R34" s="52"/>
      <c r="S34" s="52"/>
      <c r="T34" s="7"/>
      <c r="W34" s="3"/>
    </row>
    <row r="35" spans="1:58" s="5" customFormat="1" ht="15" customHeight="1" outlineLevel="1" thickTop="1" x14ac:dyDescent="0.2">
      <c r="A35" s="1927" t="s">
        <v>127</v>
      </c>
      <c r="B35" s="1928"/>
      <c r="C35" s="1928"/>
      <c r="D35" s="1928"/>
      <c r="E35" s="1928"/>
      <c r="F35" s="1928"/>
      <c r="G35" s="1928"/>
      <c r="H35" s="1928"/>
      <c r="I35" s="1929"/>
      <c r="J35" s="167"/>
      <c r="K35" s="1896" t="s">
        <v>83</v>
      </c>
      <c r="L35" s="1904" t="s">
        <v>89</v>
      </c>
      <c r="M35" s="1905"/>
      <c r="N35" s="1905"/>
      <c r="O35" s="1905"/>
      <c r="P35" s="1905"/>
      <c r="Q35" s="1905"/>
      <c r="R35" s="1905"/>
      <c r="S35" s="1906" t="s">
        <v>0</v>
      </c>
      <c r="T35" s="7"/>
      <c r="U35" s="103">
        <v>1</v>
      </c>
      <c r="V35" s="104"/>
      <c r="W35" s="136"/>
    </row>
    <row r="36" spans="1:58" ht="15.75" outlineLevel="1" thickBot="1" x14ac:dyDescent="0.25">
      <c r="A36" s="1930">
        <v>1</v>
      </c>
      <c r="B36" s="178" t="s">
        <v>121</v>
      </c>
      <c r="C36" s="127" t="s">
        <v>82</v>
      </c>
      <c r="D36" s="178" t="s">
        <v>122</v>
      </c>
      <c r="E36" s="127" t="s">
        <v>82</v>
      </c>
      <c r="F36" s="178" t="s">
        <v>123</v>
      </c>
      <c r="G36" s="127" t="s">
        <v>82</v>
      </c>
      <c r="H36" s="178" t="s">
        <v>124</v>
      </c>
      <c r="I36" s="197" t="s">
        <v>82</v>
      </c>
      <c r="K36" s="1897"/>
      <c r="L36" s="117" t="s">
        <v>56</v>
      </c>
      <c r="M36" s="118" t="s">
        <v>86</v>
      </c>
      <c r="N36" s="119" t="s">
        <v>1</v>
      </c>
      <c r="O36" s="119" t="s">
        <v>2</v>
      </c>
      <c r="P36" s="120" t="s">
        <v>94</v>
      </c>
      <c r="Q36" s="121" t="s">
        <v>57</v>
      </c>
      <c r="R36" s="122" t="s">
        <v>87</v>
      </c>
      <c r="S36" s="1907"/>
      <c r="U36" s="103">
        <v>2</v>
      </c>
      <c r="V36" s="104"/>
      <c r="W36" s="136"/>
    </row>
    <row r="37" spans="1:58" outlineLevel="1" x14ac:dyDescent="0.2">
      <c r="A37" s="1930"/>
      <c r="B37" s="179">
        <f>$L$37</f>
        <v>0</v>
      </c>
      <c r="C37" s="181"/>
      <c r="D37" s="179">
        <f>$L$39</f>
        <v>0</v>
      </c>
      <c r="E37" s="181"/>
      <c r="F37" s="179">
        <f>$L$41</f>
        <v>0</v>
      </c>
      <c r="G37" s="181"/>
      <c r="H37" s="179">
        <f>$L$43</f>
        <v>0</v>
      </c>
      <c r="I37" s="182"/>
      <c r="K37" s="40">
        <v>1</v>
      </c>
      <c r="L37" s="190"/>
      <c r="M37" s="41" t="s">
        <v>70</v>
      </c>
      <c r="N37" s="48">
        <f>C37</f>
        <v>0</v>
      </c>
      <c r="O37" s="48">
        <f>E42</f>
        <v>0</v>
      </c>
      <c r="P37" s="61"/>
      <c r="Q37" s="72">
        <f t="shared" ref="Q37:Q44" si="6">SUM(N37:P37)-MIN(N37:P37)</f>
        <v>0</v>
      </c>
      <c r="R37" s="185"/>
      <c r="S37" s="168">
        <f t="shared" ref="S37:S44" si="7">(Q37+R37)/2</f>
        <v>0</v>
      </c>
      <c r="U37" s="103">
        <v>3</v>
      </c>
      <c r="V37" s="104"/>
      <c r="W37" s="136"/>
    </row>
    <row r="38" spans="1:58" outlineLevel="1" x14ac:dyDescent="0.2">
      <c r="A38" s="1930"/>
      <c r="B38" s="179">
        <f>$L$38</f>
        <v>0</v>
      </c>
      <c r="C38" s="181"/>
      <c r="D38" s="179">
        <f>$L$40</f>
        <v>0</v>
      </c>
      <c r="E38" s="181"/>
      <c r="F38" s="179">
        <f>$L$42</f>
        <v>0</v>
      </c>
      <c r="G38" s="181"/>
      <c r="H38" s="179">
        <f>$L$44</f>
        <v>0</v>
      </c>
      <c r="I38" s="182"/>
      <c r="K38" s="42">
        <f t="shared" ref="K38:K44" si="8">K37+1</f>
        <v>2</v>
      </c>
      <c r="L38" s="191"/>
      <c r="M38" s="43" t="s">
        <v>75</v>
      </c>
      <c r="N38" s="49">
        <f>C38</f>
        <v>0</v>
      </c>
      <c r="O38" s="49">
        <f>G41</f>
        <v>0</v>
      </c>
      <c r="P38" s="73"/>
      <c r="Q38" s="44">
        <f t="shared" si="6"/>
        <v>0</v>
      </c>
      <c r="R38" s="186"/>
      <c r="S38" s="169">
        <f t="shared" si="7"/>
        <v>0</v>
      </c>
      <c r="U38" s="103">
        <v>4</v>
      </c>
      <c r="V38" s="104"/>
      <c r="W38" s="136"/>
    </row>
    <row r="39" spans="1:58" outlineLevel="1" x14ac:dyDescent="0.2">
      <c r="A39" s="228"/>
      <c r="B39" s="229"/>
      <c r="C39" s="229"/>
      <c r="D39" s="229"/>
      <c r="E39" s="229"/>
      <c r="F39" s="229"/>
      <c r="G39" s="229"/>
      <c r="H39" s="229"/>
      <c r="I39" s="230"/>
      <c r="K39" s="42">
        <f t="shared" si="8"/>
        <v>3</v>
      </c>
      <c r="L39" s="191"/>
      <c r="M39" s="43" t="s">
        <v>72</v>
      </c>
      <c r="N39" s="49">
        <f>E37</f>
        <v>0</v>
      </c>
      <c r="O39" s="49">
        <f>G42</f>
        <v>0</v>
      </c>
      <c r="P39" s="73"/>
      <c r="Q39" s="44">
        <f t="shared" si="6"/>
        <v>0</v>
      </c>
      <c r="R39" s="186"/>
      <c r="S39" s="169">
        <f t="shared" si="7"/>
        <v>0</v>
      </c>
      <c r="U39" s="103">
        <v>5</v>
      </c>
      <c r="V39" s="104"/>
      <c r="W39" s="136"/>
    </row>
    <row r="40" spans="1:58" outlineLevel="1" x14ac:dyDescent="0.2">
      <c r="A40" s="1930">
        <v>2</v>
      </c>
      <c r="B40" s="178" t="s">
        <v>121</v>
      </c>
      <c r="C40" s="198" t="s">
        <v>82</v>
      </c>
      <c r="D40" s="178" t="s">
        <v>122</v>
      </c>
      <c r="E40" s="127" t="s">
        <v>82</v>
      </c>
      <c r="F40" s="178" t="s">
        <v>123</v>
      </c>
      <c r="G40" s="127" t="s">
        <v>82</v>
      </c>
      <c r="H40" s="178" t="s">
        <v>124</v>
      </c>
      <c r="I40" s="197" t="s">
        <v>82</v>
      </c>
      <c r="K40" s="42">
        <f t="shared" si="8"/>
        <v>4</v>
      </c>
      <c r="L40" s="191"/>
      <c r="M40" s="43" t="s">
        <v>76</v>
      </c>
      <c r="N40" s="49">
        <f>E38</f>
        <v>0</v>
      </c>
      <c r="O40" s="49">
        <f>I41</f>
        <v>0</v>
      </c>
      <c r="P40" s="73"/>
      <c r="Q40" s="44">
        <f t="shared" si="6"/>
        <v>0</v>
      </c>
      <c r="R40" s="187"/>
      <c r="S40" s="169">
        <f t="shared" si="7"/>
        <v>0</v>
      </c>
      <c r="U40" s="103">
        <v>6</v>
      </c>
      <c r="V40" s="104"/>
      <c r="W40" s="136"/>
    </row>
    <row r="41" spans="1:58" outlineLevel="1" x14ac:dyDescent="0.2">
      <c r="A41" s="1930"/>
      <c r="B41" s="179">
        <f>$L$42</f>
        <v>0</v>
      </c>
      <c r="C41" s="181"/>
      <c r="D41" s="179">
        <f>$L$44</f>
        <v>0</v>
      </c>
      <c r="E41" s="181"/>
      <c r="F41" s="179">
        <f>$L$38</f>
        <v>0</v>
      </c>
      <c r="G41" s="181"/>
      <c r="H41" s="179">
        <f>$L$40</f>
        <v>0</v>
      </c>
      <c r="I41" s="182"/>
      <c r="K41" s="42">
        <f t="shared" si="8"/>
        <v>5</v>
      </c>
      <c r="L41" s="191"/>
      <c r="M41" s="43" t="s">
        <v>73</v>
      </c>
      <c r="N41" s="49">
        <f>G37</f>
        <v>0</v>
      </c>
      <c r="O41" s="49">
        <f>I42</f>
        <v>0</v>
      </c>
      <c r="P41" s="73"/>
      <c r="Q41" s="44">
        <f t="shared" si="6"/>
        <v>0</v>
      </c>
      <c r="R41" s="187"/>
      <c r="S41" s="169">
        <f t="shared" si="7"/>
        <v>0</v>
      </c>
      <c r="U41" s="103">
        <v>7</v>
      </c>
      <c r="V41" s="104"/>
      <c r="W41" s="136"/>
    </row>
    <row r="42" spans="1:58" ht="15.75" outlineLevel="1" thickBot="1" x14ac:dyDescent="0.25">
      <c r="A42" s="1936"/>
      <c r="B42" s="180">
        <f>$L$43</f>
        <v>0</v>
      </c>
      <c r="C42" s="183"/>
      <c r="D42" s="180">
        <f>$L$37</f>
        <v>0</v>
      </c>
      <c r="E42" s="183"/>
      <c r="F42" s="180">
        <f>$L$39</f>
        <v>0</v>
      </c>
      <c r="G42" s="183"/>
      <c r="H42" s="180">
        <f>$L$41</f>
        <v>0</v>
      </c>
      <c r="I42" s="184"/>
      <c r="K42" s="42">
        <f t="shared" si="8"/>
        <v>6</v>
      </c>
      <c r="L42" s="191"/>
      <c r="M42" s="43" t="s">
        <v>77</v>
      </c>
      <c r="N42" s="49">
        <f>G38</f>
        <v>0</v>
      </c>
      <c r="O42" s="49">
        <f>C41</f>
        <v>0</v>
      </c>
      <c r="P42" s="73"/>
      <c r="Q42" s="44">
        <f t="shared" si="6"/>
        <v>0</v>
      </c>
      <c r="R42" s="187"/>
      <c r="S42" s="169">
        <f t="shared" si="7"/>
        <v>0</v>
      </c>
      <c r="U42" s="103">
        <v>8</v>
      </c>
      <c r="V42" s="104"/>
      <c r="W42" s="136"/>
    </row>
    <row r="43" spans="1:58" ht="16.5" outlineLevel="1" thickTop="1" thickBot="1" x14ac:dyDescent="0.25">
      <c r="A43" s="170"/>
      <c r="B43" s="6"/>
      <c r="D43" s="6"/>
      <c r="F43" s="6"/>
      <c r="H43" s="6"/>
      <c r="K43" s="42">
        <f t="shared" si="8"/>
        <v>7</v>
      </c>
      <c r="L43" s="191"/>
      <c r="M43" s="43" t="s">
        <v>74</v>
      </c>
      <c r="N43" s="49">
        <f>I37</f>
        <v>0</v>
      </c>
      <c r="O43" s="49">
        <f>C42</f>
        <v>0</v>
      </c>
      <c r="P43" s="73"/>
      <c r="Q43" s="44">
        <f t="shared" si="6"/>
        <v>0</v>
      </c>
      <c r="R43" s="187"/>
      <c r="S43" s="169">
        <f t="shared" si="7"/>
        <v>0</v>
      </c>
      <c r="T43" s="5"/>
      <c r="U43" s="65">
        <v>9</v>
      </c>
      <c r="V43" s="70"/>
      <c r="W43" s="90"/>
    </row>
    <row r="44" spans="1:58" s="5" customFormat="1" ht="15" customHeight="1" outlineLevel="1" thickTop="1" thickBot="1" x14ac:dyDescent="0.25">
      <c r="A44" s="1927" t="s">
        <v>128</v>
      </c>
      <c r="B44" s="1928"/>
      <c r="C44" s="1928"/>
      <c r="D44" s="1928"/>
      <c r="E44" s="1928"/>
      <c r="F44" s="1928"/>
      <c r="G44" s="1928"/>
      <c r="H44" s="1928"/>
      <c r="I44" s="1929"/>
      <c r="K44" s="45">
        <f t="shared" si="8"/>
        <v>8</v>
      </c>
      <c r="L44" s="192"/>
      <c r="M44" s="47" t="s">
        <v>78</v>
      </c>
      <c r="N44" s="50">
        <f>I38</f>
        <v>0</v>
      </c>
      <c r="O44" s="50">
        <f>E41</f>
        <v>0</v>
      </c>
      <c r="P44" s="60"/>
      <c r="Q44" s="89">
        <f t="shared" si="6"/>
        <v>0</v>
      </c>
      <c r="R44" s="189"/>
      <c r="S44" s="171">
        <f t="shared" si="7"/>
        <v>0</v>
      </c>
      <c r="U44" s="65">
        <v>10</v>
      </c>
      <c r="V44" s="70"/>
      <c r="W44" s="90"/>
      <c r="Y44" s="6"/>
      <c r="Z44" s="6"/>
      <c r="AA44" s="6"/>
    </row>
    <row r="45" spans="1:58" s="5" customFormat="1" ht="15.75" outlineLevel="1" thickBot="1" x14ac:dyDescent="0.25">
      <c r="A45" s="1930">
        <v>1</v>
      </c>
      <c r="B45" s="178" t="s">
        <v>121</v>
      </c>
      <c r="C45" s="127" t="s">
        <v>82</v>
      </c>
      <c r="D45" s="178" t="s">
        <v>122</v>
      </c>
      <c r="E45" s="127" t="s">
        <v>82</v>
      </c>
      <c r="F45" s="178" t="s">
        <v>123</v>
      </c>
      <c r="G45" s="127" t="s">
        <v>82</v>
      </c>
      <c r="H45" s="178" t="s">
        <v>124</v>
      </c>
      <c r="I45" s="203" t="s">
        <v>82</v>
      </c>
      <c r="U45" s="65">
        <v>11</v>
      </c>
      <c r="V45" s="70"/>
      <c r="W45" s="90"/>
      <c r="Y45" s="6"/>
      <c r="Z45" s="6"/>
      <c r="AA45" s="6"/>
    </row>
    <row r="46" spans="1:58" outlineLevel="1" x14ac:dyDescent="0.2">
      <c r="A46" s="1930"/>
      <c r="B46" s="179">
        <f>$L$48</f>
        <v>0</v>
      </c>
      <c r="C46" s="181"/>
      <c r="D46" s="179">
        <f>$L$50</f>
        <v>0</v>
      </c>
      <c r="E46" s="181"/>
      <c r="F46" s="179">
        <f>$L$52</f>
        <v>0</v>
      </c>
      <c r="G46" s="181"/>
      <c r="H46" s="179">
        <f>$L$54</f>
        <v>0</v>
      </c>
      <c r="I46" s="182"/>
      <c r="K46" s="1898" t="s">
        <v>83</v>
      </c>
      <c r="L46" s="1900" t="s">
        <v>92</v>
      </c>
      <c r="M46" s="1901"/>
      <c r="N46" s="1901"/>
      <c r="O46" s="1901"/>
      <c r="P46" s="1901"/>
      <c r="Q46" s="1901"/>
      <c r="R46" s="1901"/>
      <c r="S46" s="1914" t="s">
        <v>0</v>
      </c>
      <c r="U46" s="65">
        <v>12</v>
      </c>
      <c r="V46" s="70"/>
      <c r="W46" s="90"/>
    </row>
    <row r="47" spans="1:58" s="56" customFormat="1" ht="15.75" outlineLevel="1" thickBot="1" x14ac:dyDescent="0.25">
      <c r="A47" s="1930"/>
      <c r="B47" s="179">
        <f>$L$49</f>
        <v>0</v>
      </c>
      <c r="C47" s="181"/>
      <c r="D47" s="179">
        <f>$L$51</f>
        <v>0</v>
      </c>
      <c r="E47" s="181"/>
      <c r="F47" s="179">
        <f>$L$53</f>
        <v>0</v>
      </c>
      <c r="G47" s="181"/>
      <c r="H47" s="179">
        <f>$L$55</f>
        <v>0</v>
      </c>
      <c r="I47" s="182"/>
      <c r="J47" s="6"/>
      <c r="K47" s="1897"/>
      <c r="L47" s="117" t="s">
        <v>56</v>
      </c>
      <c r="M47" s="118" t="s">
        <v>86</v>
      </c>
      <c r="N47" s="119" t="s">
        <v>1</v>
      </c>
      <c r="O47" s="119" t="s">
        <v>2</v>
      </c>
      <c r="P47" s="120" t="s">
        <v>94</v>
      </c>
      <c r="Q47" s="121" t="s">
        <v>57</v>
      </c>
      <c r="R47" s="122" t="s">
        <v>87</v>
      </c>
      <c r="S47" s="1907"/>
      <c r="U47" s="65">
        <v>13</v>
      </c>
      <c r="V47" s="70"/>
      <c r="W47" s="90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</row>
    <row r="48" spans="1:58" s="56" customFormat="1" outlineLevel="1" x14ac:dyDescent="0.2">
      <c r="A48" s="228"/>
      <c r="B48" s="229"/>
      <c r="C48" s="229"/>
      <c r="D48" s="229"/>
      <c r="E48" s="229"/>
      <c r="F48" s="229"/>
      <c r="G48" s="229"/>
      <c r="H48" s="229"/>
      <c r="I48" s="230"/>
      <c r="J48" s="6"/>
      <c r="K48" s="40">
        <f>K44+1</f>
        <v>9</v>
      </c>
      <c r="L48" s="190"/>
      <c r="M48" s="41" t="s">
        <v>70</v>
      </c>
      <c r="N48" s="48">
        <f>C46</f>
        <v>0</v>
      </c>
      <c r="O48" s="48">
        <f>E51</f>
        <v>0</v>
      </c>
      <c r="P48" s="61"/>
      <c r="Q48" s="72">
        <f t="shared" ref="Q48:Q55" si="9">SUM(N48:P48)-MIN(N48:P48)</f>
        <v>0</v>
      </c>
      <c r="R48" s="185"/>
      <c r="S48" s="168">
        <f t="shared" ref="S48:S55" si="10">(Q48+R48)/2</f>
        <v>0</v>
      </c>
      <c r="U48" s="65">
        <v>14</v>
      </c>
      <c r="V48" s="70"/>
      <c r="W48" s="90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</row>
    <row r="49" spans="1:58" s="56" customFormat="1" outlineLevel="1" x14ac:dyDescent="0.2">
      <c r="A49" s="1921">
        <v>2</v>
      </c>
      <c r="B49" s="178" t="s">
        <v>121</v>
      </c>
      <c r="C49" s="127" t="s">
        <v>82</v>
      </c>
      <c r="D49" s="178" t="s">
        <v>122</v>
      </c>
      <c r="E49" s="127" t="s">
        <v>82</v>
      </c>
      <c r="F49" s="178" t="s">
        <v>123</v>
      </c>
      <c r="G49" s="127" t="s">
        <v>82</v>
      </c>
      <c r="H49" s="178" t="s">
        <v>124</v>
      </c>
      <c r="I49" s="197" t="s">
        <v>82</v>
      </c>
      <c r="J49" s="6"/>
      <c r="K49" s="42">
        <f t="shared" ref="K49:K55" si="11">K48+1</f>
        <v>10</v>
      </c>
      <c r="L49" s="191"/>
      <c r="M49" s="43" t="s">
        <v>75</v>
      </c>
      <c r="N49" s="49">
        <f>C47</f>
        <v>0</v>
      </c>
      <c r="O49" s="49">
        <f>G50</f>
        <v>0</v>
      </c>
      <c r="P49" s="73"/>
      <c r="Q49" s="44">
        <f t="shared" si="9"/>
        <v>0</v>
      </c>
      <c r="R49" s="186"/>
      <c r="S49" s="169">
        <f t="shared" si="10"/>
        <v>0</v>
      </c>
      <c r="U49" s="65">
        <v>15</v>
      </c>
      <c r="V49" s="70"/>
      <c r="W49" s="90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</row>
    <row r="50" spans="1:58" s="56" customFormat="1" outlineLevel="1" x14ac:dyDescent="0.2">
      <c r="A50" s="1921"/>
      <c r="B50" s="179">
        <f>$L$53</f>
        <v>0</v>
      </c>
      <c r="C50" s="181"/>
      <c r="D50" s="179">
        <f>$L$55</f>
        <v>0</v>
      </c>
      <c r="E50" s="181"/>
      <c r="F50" s="179">
        <f>$L$49</f>
        <v>0</v>
      </c>
      <c r="G50" s="181"/>
      <c r="H50" s="179">
        <f>$L$51</f>
        <v>0</v>
      </c>
      <c r="I50" s="182"/>
      <c r="J50" s="6"/>
      <c r="K50" s="42">
        <f t="shared" si="11"/>
        <v>11</v>
      </c>
      <c r="L50" s="191"/>
      <c r="M50" s="43" t="s">
        <v>72</v>
      </c>
      <c r="N50" s="49">
        <f>E46</f>
        <v>0</v>
      </c>
      <c r="O50" s="49">
        <f>G51</f>
        <v>0</v>
      </c>
      <c r="P50" s="73"/>
      <c r="Q50" s="49">
        <f>SUM(N50:P50)-MIN(N50:P50)</f>
        <v>0</v>
      </c>
      <c r="R50" s="186"/>
      <c r="S50" s="169">
        <f t="shared" si="10"/>
        <v>0</v>
      </c>
      <c r="U50" s="65">
        <v>16</v>
      </c>
      <c r="V50" s="70"/>
      <c r="W50" s="90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</row>
    <row r="51" spans="1:58" s="56" customFormat="1" ht="15" customHeight="1" outlineLevel="1" thickBot="1" x14ac:dyDescent="0.25">
      <c r="A51" s="1922"/>
      <c r="B51" s="180">
        <f>$L$54</f>
        <v>0</v>
      </c>
      <c r="C51" s="183"/>
      <c r="D51" s="180">
        <f>$L$48</f>
        <v>0</v>
      </c>
      <c r="E51" s="183"/>
      <c r="F51" s="180">
        <f>$L$50</f>
        <v>0</v>
      </c>
      <c r="G51" s="183"/>
      <c r="H51" s="180">
        <f>$L$52</f>
        <v>0</v>
      </c>
      <c r="I51" s="184"/>
      <c r="J51" s="6"/>
      <c r="K51" s="42">
        <f t="shared" si="11"/>
        <v>12</v>
      </c>
      <c r="L51" s="191"/>
      <c r="M51" s="43" t="s">
        <v>76</v>
      </c>
      <c r="N51" s="49">
        <f>E47</f>
        <v>0</v>
      </c>
      <c r="O51" s="49">
        <f>I50</f>
        <v>0</v>
      </c>
      <c r="P51" s="73"/>
      <c r="Q51" s="44">
        <f t="shared" si="9"/>
        <v>0</v>
      </c>
      <c r="R51" s="187"/>
      <c r="S51" s="169">
        <f t="shared" si="10"/>
        <v>0</v>
      </c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</row>
    <row r="52" spans="1:58" ht="16.5" outlineLevel="1" thickTop="1" thickBot="1" x14ac:dyDescent="0.25">
      <c r="A52" s="170"/>
      <c r="B52" s="6"/>
      <c r="D52" s="6"/>
      <c r="F52" s="6"/>
      <c r="H52" s="6"/>
      <c r="K52" s="42">
        <f t="shared" si="11"/>
        <v>13</v>
      </c>
      <c r="L52" s="191"/>
      <c r="M52" s="43" t="s">
        <v>73</v>
      </c>
      <c r="N52" s="49">
        <f>G46</f>
        <v>0</v>
      </c>
      <c r="O52" s="49">
        <f>I51</f>
        <v>0</v>
      </c>
      <c r="P52" s="73"/>
      <c r="Q52" s="44">
        <f t="shared" si="9"/>
        <v>0</v>
      </c>
      <c r="R52" s="187"/>
      <c r="S52" s="169">
        <f t="shared" si="10"/>
        <v>0</v>
      </c>
      <c r="U52" s="6"/>
      <c r="W52" s="6"/>
    </row>
    <row r="53" spans="1:58" ht="15.75" outlineLevel="1" thickTop="1" x14ac:dyDescent="0.2">
      <c r="A53" s="1937" t="s">
        <v>130</v>
      </c>
      <c r="B53" s="1938"/>
      <c r="C53" s="1938"/>
      <c r="D53" s="1938"/>
      <c r="E53" s="1938"/>
      <c r="F53" s="1938"/>
      <c r="G53" s="1938"/>
      <c r="H53" s="1938"/>
      <c r="I53" s="1939"/>
      <c r="J53" s="5"/>
      <c r="K53" s="42">
        <f t="shared" si="11"/>
        <v>14</v>
      </c>
      <c r="L53" s="191"/>
      <c r="M53" s="43" t="s">
        <v>77</v>
      </c>
      <c r="N53" s="49">
        <f>G47</f>
        <v>0</v>
      </c>
      <c r="O53" s="49">
        <f>C50</f>
        <v>0</v>
      </c>
      <c r="P53" s="73"/>
      <c r="Q53" s="44">
        <f t="shared" si="9"/>
        <v>0</v>
      </c>
      <c r="R53" s="187"/>
      <c r="S53" s="169">
        <f t="shared" si="10"/>
        <v>0</v>
      </c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</row>
    <row r="54" spans="1:58" s="5" customFormat="1" outlineLevel="1" x14ac:dyDescent="0.2">
      <c r="A54" s="1930">
        <v>1</v>
      </c>
      <c r="B54" s="194">
        <v>1</v>
      </c>
      <c r="C54" s="195" t="s">
        <v>82</v>
      </c>
      <c r="D54" s="194">
        <v>2</v>
      </c>
      <c r="E54" s="195" t="s">
        <v>82</v>
      </c>
      <c r="F54" s="194">
        <v>3</v>
      </c>
      <c r="G54" s="195" t="s">
        <v>82</v>
      </c>
      <c r="H54" s="194">
        <v>4</v>
      </c>
      <c r="I54" s="196" t="s">
        <v>82</v>
      </c>
      <c r="K54" s="42">
        <f t="shared" si="11"/>
        <v>15</v>
      </c>
      <c r="L54" s="191"/>
      <c r="M54" s="43" t="s">
        <v>74</v>
      </c>
      <c r="N54" s="49">
        <f>I46</f>
        <v>0</v>
      </c>
      <c r="O54" s="49">
        <f>C51</f>
        <v>0</v>
      </c>
      <c r="P54" s="73"/>
      <c r="Q54" s="44">
        <f t="shared" si="9"/>
        <v>0</v>
      </c>
      <c r="R54" s="187"/>
      <c r="S54" s="169">
        <f t="shared" si="10"/>
        <v>0</v>
      </c>
    </row>
    <row r="55" spans="1:58" s="5" customFormat="1" ht="15.75" outlineLevel="1" thickBot="1" x14ac:dyDescent="0.25">
      <c r="A55" s="1930"/>
      <c r="B55" s="179"/>
      <c r="C55" s="201"/>
      <c r="D55" s="179"/>
      <c r="E55" s="201"/>
      <c r="F55" s="179"/>
      <c r="G55" s="201"/>
      <c r="H55" s="179"/>
      <c r="I55" s="199"/>
      <c r="K55" s="172">
        <f t="shared" si="11"/>
        <v>16</v>
      </c>
      <c r="L55" s="193"/>
      <c r="M55" s="173" t="s">
        <v>78</v>
      </c>
      <c r="N55" s="174">
        <f>I47</f>
        <v>0</v>
      </c>
      <c r="O55" s="174">
        <f>E50</f>
        <v>0</v>
      </c>
      <c r="P55" s="175"/>
      <c r="Q55" s="176">
        <f t="shared" si="9"/>
        <v>0</v>
      </c>
      <c r="R55" s="188"/>
      <c r="S55" s="177">
        <f t="shared" si="10"/>
        <v>0</v>
      </c>
    </row>
    <row r="56" spans="1:58" ht="15.75" outlineLevel="1" thickTop="1" x14ac:dyDescent="0.2">
      <c r="A56" s="1930"/>
      <c r="B56" s="179"/>
      <c r="C56" s="201"/>
      <c r="D56" s="179"/>
      <c r="E56" s="201"/>
      <c r="F56" s="179"/>
      <c r="G56" s="201"/>
      <c r="H56" s="179"/>
      <c r="I56" s="199"/>
      <c r="K56" s="6"/>
      <c r="L56" s="6"/>
      <c r="U56" s="6"/>
      <c r="W56" s="6"/>
    </row>
    <row r="57" spans="1:58" ht="15.75" outlineLevel="1" thickBot="1" x14ac:dyDescent="0.25">
      <c r="A57" s="1936"/>
      <c r="B57" s="180"/>
      <c r="C57" s="202"/>
      <c r="D57" s="180"/>
      <c r="E57" s="202"/>
      <c r="F57" s="180"/>
      <c r="G57" s="202"/>
      <c r="H57" s="180"/>
      <c r="I57" s="200"/>
      <c r="K57" s="6"/>
      <c r="L57" s="6"/>
      <c r="U57" s="6"/>
      <c r="W57" s="6"/>
    </row>
    <row r="58" spans="1:58" ht="15.75" outlineLevel="1" thickTop="1" x14ac:dyDescent="0.2">
      <c r="A58" s="6"/>
      <c r="B58" s="6"/>
      <c r="D58" s="6"/>
      <c r="F58" s="6"/>
      <c r="H58" s="6"/>
      <c r="K58" s="62"/>
      <c r="L58" s="53"/>
      <c r="M58" s="21"/>
      <c r="N58" s="21"/>
      <c r="O58" s="21"/>
      <c r="P58" s="21"/>
      <c r="Q58" s="21"/>
      <c r="R58" s="54"/>
      <c r="S58" s="54"/>
      <c r="T58" s="8"/>
      <c r="W58" s="6"/>
    </row>
    <row r="59" spans="1:58" s="5" customFormat="1" ht="18" x14ac:dyDescent="0.25">
      <c r="A59" s="226" t="s">
        <v>91</v>
      </c>
      <c r="J59" s="6"/>
      <c r="L59" s="52"/>
      <c r="M59" s="52"/>
      <c r="N59" s="52"/>
      <c r="O59" s="52"/>
      <c r="P59" s="52"/>
      <c r="Q59" s="52"/>
      <c r="R59" s="52"/>
      <c r="S59" s="52"/>
      <c r="T59" s="7"/>
      <c r="W59" s="3"/>
    </row>
    <row r="60" spans="1:58" ht="15.75" thickBot="1" x14ac:dyDescent="0.25">
      <c r="A60" s="6"/>
      <c r="B60" s="6"/>
      <c r="D60" s="6"/>
      <c r="F60" s="6"/>
      <c r="H60" s="6"/>
      <c r="T60" s="68"/>
    </row>
    <row r="61" spans="1:58" ht="15.75" outlineLevel="1" thickTop="1" x14ac:dyDescent="0.2">
      <c r="A61" s="1946" t="s">
        <v>131</v>
      </c>
      <c r="B61" s="1947"/>
      <c r="C61" s="1947"/>
      <c r="D61" s="1947"/>
      <c r="E61" s="1947"/>
      <c r="F61" s="1947"/>
      <c r="G61" s="1947"/>
      <c r="H61" s="1947"/>
      <c r="I61" s="1948"/>
      <c r="J61" s="204"/>
      <c r="K61" s="1899" t="s">
        <v>83</v>
      </c>
      <c r="L61" s="1945" t="s">
        <v>84</v>
      </c>
      <c r="M61" s="1945"/>
      <c r="N61" s="1945"/>
      <c r="O61" s="1945"/>
      <c r="P61" s="1945"/>
      <c r="Q61" s="1945"/>
      <c r="R61" s="1945"/>
      <c r="S61" s="1894" t="s">
        <v>0</v>
      </c>
      <c r="V61" s="6" t="s">
        <v>116</v>
      </c>
      <c r="W61" s="4" t="s">
        <v>52</v>
      </c>
    </row>
    <row r="62" spans="1:58" ht="15.75" outlineLevel="1" thickBot="1" x14ac:dyDescent="0.25">
      <c r="A62" s="1934">
        <v>1</v>
      </c>
      <c r="B62" s="217" t="s">
        <v>121</v>
      </c>
      <c r="C62" s="128" t="s">
        <v>82</v>
      </c>
      <c r="D62" s="217" t="s">
        <v>122</v>
      </c>
      <c r="E62" s="128" t="s">
        <v>82</v>
      </c>
      <c r="F62" s="217" t="s">
        <v>123</v>
      </c>
      <c r="G62" s="128" t="s">
        <v>82</v>
      </c>
      <c r="H62" s="217" t="s">
        <v>124</v>
      </c>
      <c r="I62" s="219" t="s">
        <v>82</v>
      </c>
      <c r="K62" s="1897"/>
      <c r="L62" s="74" t="s">
        <v>56</v>
      </c>
      <c r="M62" s="75" t="s">
        <v>55</v>
      </c>
      <c r="N62" s="75" t="s">
        <v>1</v>
      </c>
      <c r="O62" s="75" t="s">
        <v>2</v>
      </c>
      <c r="P62" s="75" t="s">
        <v>3</v>
      </c>
      <c r="Q62" s="75" t="s">
        <v>6</v>
      </c>
      <c r="R62" s="110" t="s">
        <v>57</v>
      </c>
      <c r="S62" s="1895"/>
      <c r="U62" s="132">
        <v>1</v>
      </c>
      <c r="V62" s="133"/>
      <c r="W62" s="134"/>
    </row>
    <row r="63" spans="1:58" s="71" customFormat="1" outlineLevel="1" x14ac:dyDescent="0.2">
      <c r="A63" s="1934"/>
      <c r="B63" s="179">
        <f>$L$63</f>
        <v>0</v>
      </c>
      <c r="C63" s="218"/>
      <c r="D63" s="179">
        <f>$L$65</f>
        <v>0</v>
      </c>
      <c r="E63" s="218"/>
      <c r="F63" s="179">
        <f>$L$67</f>
        <v>0</v>
      </c>
      <c r="G63" s="218"/>
      <c r="H63" s="179">
        <f>$L$69</f>
        <v>0</v>
      </c>
      <c r="I63" s="220"/>
      <c r="K63" s="40">
        <f>1</f>
        <v>1</v>
      </c>
      <c r="L63" s="214"/>
      <c r="M63" s="210" t="s">
        <v>70</v>
      </c>
      <c r="N63" s="123">
        <f>C63</f>
        <v>0</v>
      </c>
      <c r="O63" s="123">
        <f>I68</f>
        <v>0</v>
      </c>
      <c r="P63" s="123">
        <f>G71</f>
        <v>0</v>
      </c>
      <c r="Q63" s="123">
        <f>E76</f>
        <v>0</v>
      </c>
      <c r="R63" s="123">
        <f t="shared" ref="R63:R70" si="12">SUM(N63:Q63)</f>
        <v>0</v>
      </c>
      <c r="S63" s="211">
        <f t="shared" ref="S63:S70" si="13">R63/4</f>
        <v>0</v>
      </c>
      <c r="U63" s="135">
        <v>2</v>
      </c>
      <c r="V63" s="133"/>
      <c r="W63" s="134"/>
    </row>
    <row r="64" spans="1:58" s="71" customFormat="1" outlineLevel="1" x14ac:dyDescent="0.2">
      <c r="A64" s="1934"/>
      <c r="B64" s="179">
        <f>$L$64</f>
        <v>0</v>
      </c>
      <c r="C64" s="218"/>
      <c r="D64" s="179">
        <f>$L$66</f>
        <v>0</v>
      </c>
      <c r="E64" s="218"/>
      <c r="F64" s="179">
        <f>$L$68</f>
        <v>0</v>
      </c>
      <c r="G64" s="218"/>
      <c r="H64" s="179">
        <f>$L$70</f>
        <v>0</v>
      </c>
      <c r="I64" s="220"/>
      <c r="K64" s="42">
        <f t="shared" ref="K64:K70" si="14">K63+1</f>
        <v>2</v>
      </c>
      <c r="L64" s="215"/>
      <c r="M64" s="26" t="s">
        <v>75</v>
      </c>
      <c r="N64" s="27">
        <f>C64</f>
        <v>0</v>
      </c>
      <c r="O64" s="27">
        <f>E67</f>
        <v>0</v>
      </c>
      <c r="P64" s="27">
        <f>I72</f>
        <v>0</v>
      </c>
      <c r="Q64" s="27">
        <f>G75</f>
        <v>0</v>
      </c>
      <c r="R64" s="27">
        <f t="shared" si="12"/>
        <v>0</v>
      </c>
      <c r="S64" s="212">
        <f t="shared" si="13"/>
        <v>0</v>
      </c>
      <c r="U64" s="135">
        <v>3</v>
      </c>
      <c r="V64" s="133"/>
      <c r="W64" s="134"/>
    </row>
    <row r="65" spans="1:23" s="71" customFormat="1" outlineLevel="1" x14ac:dyDescent="0.2">
      <c r="A65" s="234"/>
      <c r="B65" s="235"/>
      <c r="C65" s="236"/>
      <c r="D65" s="235"/>
      <c r="E65" s="236"/>
      <c r="F65" s="235"/>
      <c r="G65" s="236"/>
      <c r="H65" s="235"/>
      <c r="I65" s="237"/>
      <c r="K65" s="42">
        <f t="shared" si="14"/>
        <v>3</v>
      </c>
      <c r="L65" s="215"/>
      <c r="M65" s="26" t="s">
        <v>72</v>
      </c>
      <c r="N65" s="27">
        <f>E63</f>
        <v>0</v>
      </c>
      <c r="O65" s="27">
        <f>C68</f>
        <v>0</v>
      </c>
      <c r="P65" s="27">
        <f>I71</f>
        <v>0</v>
      </c>
      <c r="Q65" s="27">
        <f>G76</f>
        <v>0</v>
      </c>
      <c r="R65" s="27">
        <f t="shared" si="12"/>
        <v>0</v>
      </c>
      <c r="S65" s="212">
        <f t="shared" si="13"/>
        <v>0</v>
      </c>
      <c r="U65" s="63">
        <v>4</v>
      </c>
      <c r="V65" s="51"/>
      <c r="W65" s="109"/>
    </row>
    <row r="66" spans="1:23" s="71" customFormat="1" outlineLevel="1" x14ac:dyDescent="0.2">
      <c r="A66" s="1934">
        <v>2</v>
      </c>
      <c r="B66" s="217" t="s">
        <v>121</v>
      </c>
      <c r="C66" s="128" t="s">
        <v>82</v>
      </c>
      <c r="D66" s="217" t="s">
        <v>122</v>
      </c>
      <c r="E66" s="128" t="s">
        <v>82</v>
      </c>
      <c r="F66" s="217" t="s">
        <v>123</v>
      </c>
      <c r="G66" s="128" t="s">
        <v>82</v>
      </c>
      <c r="H66" s="217" t="s">
        <v>124</v>
      </c>
      <c r="I66" s="219" t="s">
        <v>82</v>
      </c>
      <c r="K66" s="42">
        <f t="shared" si="14"/>
        <v>4</v>
      </c>
      <c r="L66" s="215"/>
      <c r="M66" s="26" t="s">
        <v>76</v>
      </c>
      <c r="N66" s="27">
        <f>E64</f>
        <v>0</v>
      </c>
      <c r="O66" s="27">
        <f>G67</f>
        <v>0</v>
      </c>
      <c r="P66" s="27">
        <f>C72</f>
        <v>0</v>
      </c>
      <c r="Q66" s="27">
        <f>I75</f>
        <v>0</v>
      </c>
      <c r="R66" s="27">
        <f t="shared" si="12"/>
        <v>0</v>
      </c>
      <c r="S66" s="212">
        <f t="shared" si="13"/>
        <v>0</v>
      </c>
      <c r="U66" s="63">
        <v>5</v>
      </c>
      <c r="V66" s="51"/>
      <c r="W66" s="109"/>
    </row>
    <row r="67" spans="1:23" s="71" customFormat="1" outlineLevel="1" x14ac:dyDescent="0.2">
      <c r="A67" s="1934"/>
      <c r="B67" s="179">
        <f>$L$70</f>
        <v>0</v>
      </c>
      <c r="C67" s="218"/>
      <c r="D67" s="179">
        <f>$L$64</f>
        <v>0</v>
      </c>
      <c r="E67" s="218"/>
      <c r="F67" s="179">
        <f>$L$66</f>
        <v>0</v>
      </c>
      <c r="G67" s="218"/>
      <c r="H67" s="179">
        <f>$L$68</f>
        <v>0</v>
      </c>
      <c r="I67" s="220"/>
      <c r="K67" s="42">
        <f t="shared" si="14"/>
        <v>5</v>
      </c>
      <c r="L67" s="215"/>
      <c r="M67" s="26" t="s">
        <v>73</v>
      </c>
      <c r="N67" s="27">
        <f>G63</f>
        <v>0</v>
      </c>
      <c r="O67" s="27">
        <f>E68</f>
        <v>0</v>
      </c>
      <c r="P67" s="27">
        <f>C71</f>
        <v>0</v>
      </c>
      <c r="Q67" s="27">
        <f>I76</f>
        <v>0</v>
      </c>
      <c r="R67" s="35">
        <f t="shared" si="12"/>
        <v>0</v>
      </c>
      <c r="S67" s="212">
        <f t="shared" si="13"/>
        <v>0</v>
      </c>
      <c r="U67" s="63">
        <v>6</v>
      </c>
      <c r="V67" s="51"/>
      <c r="W67" s="109"/>
    </row>
    <row r="68" spans="1:23" s="71" customFormat="1" outlineLevel="1" x14ac:dyDescent="0.2">
      <c r="A68" s="1934"/>
      <c r="B68" s="179">
        <f>$L$65</f>
        <v>0</v>
      </c>
      <c r="C68" s="218"/>
      <c r="D68" s="179">
        <f>$L$67</f>
        <v>0</v>
      </c>
      <c r="E68" s="218"/>
      <c r="F68" s="179">
        <f>$L$69</f>
        <v>0</v>
      </c>
      <c r="G68" s="218"/>
      <c r="H68" s="179">
        <f>$L$63</f>
        <v>0</v>
      </c>
      <c r="I68" s="220"/>
      <c r="K68" s="42">
        <f t="shared" si="14"/>
        <v>6</v>
      </c>
      <c r="L68" s="215"/>
      <c r="M68" s="26" t="s">
        <v>77</v>
      </c>
      <c r="N68" s="27">
        <f>G64</f>
        <v>0</v>
      </c>
      <c r="O68" s="27">
        <f>I67</f>
        <v>0</v>
      </c>
      <c r="P68" s="27">
        <f>E72</f>
        <v>0</v>
      </c>
      <c r="Q68" s="27">
        <f>C75</f>
        <v>0</v>
      </c>
      <c r="R68" s="35">
        <f t="shared" si="12"/>
        <v>0</v>
      </c>
      <c r="S68" s="212">
        <f t="shared" si="13"/>
        <v>0</v>
      </c>
      <c r="U68" s="63">
        <v>7</v>
      </c>
      <c r="V68" s="51"/>
      <c r="W68" s="109"/>
    </row>
    <row r="69" spans="1:23" s="71" customFormat="1" outlineLevel="1" x14ac:dyDescent="0.2">
      <c r="A69" s="234"/>
      <c r="B69" s="235"/>
      <c r="C69" s="236"/>
      <c r="D69" s="235"/>
      <c r="E69" s="236"/>
      <c r="F69" s="235"/>
      <c r="G69" s="236"/>
      <c r="H69" s="235"/>
      <c r="I69" s="237"/>
      <c r="K69" s="42">
        <f t="shared" si="14"/>
        <v>7</v>
      </c>
      <c r="L69" s="215"/>
      <c r="M69" s="26" t="s">
        <v>74</v>
      </c>
      <c r="N69" s="27">
        <f>I63</f>
        <v>0</v>
      </c>
      <c r="O69" s="27">
        <f>G68</f>
        <v>0</v>
      </c>
      <c r="P69" s="27">
        <f>E71</f>
        <v>0</v>
      </c>
      <c r="Q69" s="27">
        <f>C76</f>
        <v>0</v>
      </c>
      <c r="R69" s="35">
        <f t="shared" si="12"/>
        <v>0</v>
      </c>
      <c r="S69" s="212">
        <f t="shared" si="13"/>
        <v>0</v>
      </c>
      <c r="U69" s="63">
        <v>8</v>
      </c>
      <c r="V69" s="51"/>
      <c r="W69" s="109"/>
    </row>
    <row r="70" spans="1:23" s="71" customFormat="1" ht="15.75" outlineLevel="1" thickBot="1" x14ac:dyDescent="0.25">
      <c r="A70" s="1934">
        <v>3</v>
      </c>
      <c r="B70" s="217" t="s">
        <v>121</v>
      </c>
      <c r="C70" s="128" t="s">
        <v>82</v>
      </c>
      <c r="D70" s="217" t="s">
        <v>122</v>
      </c>
      <c r="E70" s="128" t="s">
        <v>82</v>
      </c>
      <c r="F70" s="217" t="s">
        <v>123</v>
      </c>
      <c r="G70" s="128" t="s">
        <v>82</v>
      </c>
      <c r="H70" s="217" t="s">
        <v>124</v>
      </c>
      <c r="I70" s="219" t="s">
        <v>82</v>
      </c>
      <c r="K70" s="45">
        <f t="shared" si="14"/>
        <v>8</v>
      </c>
      <c r="L70" s="216"/>
      <c r="M70" s="28" t="s">
        <v>78</v>
      </c>
      <c r="N70" s="29">
        <f>I64</f>
        <v>0</v>
      </c>
      <c r="O70" s="29">
        <f>C67</f>
        <v>0</v>
      </c>
      <c r="P70" s="29">
        <f>G72</f>
        <v>0</v>
      </c>
      <c r="Q70" s="29">
        <f>E75</f>
        <v>0</v>
      </c>
      <c r="R70" s="37">
        <f t="shared" si="12"/>
        <v>0</v>
      </c>
      <c r="S70" s="213">
        <f t="shared" si="13"/>
        <v>0</v>
      </c>
      <c r="U70" s="81"/>
    </row>
    <row r="71" spans="1:23" s="71" customFormat="1" outlineLevel="1" x14ac:dyDescent="0.2">
      <c r="A71" s="1934"/>
      <c r="B71" s="179">
        <f>$L$67</f>
        <v>0</v>
      </c>
      <c r="C71" s="218"/>
      <c r="D71" s="179">
        <f>$L$69</f>
        <v>0</v>
      </c>
      <c r="E71" s="218"/>
      <c r="F71" s="179">
        <f>$L$63</f>
        <v>0</v>
      </c>
      <c r="G71" s="218"/>
      <c r="H71" s="179">
        <f>$L$65</f>
        <v>0</v>
      </c>
      <c r="I71" s="220"/>
      <c r="S71" s="233"/>
    </row>
    <row r="72" spans="1:23" s="71" customFormat="1" outlineLevel="1" x14ac:dyDescent="0.2">
      <c r="A72" s="1934"/>
      <c r="B72" s="179">
        <f>$L$66</f>
        <v>0</v>
      </c>
      <c r="C72" s="218"/>
      <c r="D72" s="179">
        <f>$L$68</f>
        <v>0</v>
      </c>
      <c r="E72" s="218"/>
      <c r="F72" s="179">
        <f>$L$70</f>
        <v>0</v>
      </c>
      <c r="G72" s="218"/>
      <c r="H72" s="179">
        <f>$L$64</f>
        <v>0</v>
      </c>
      <c r="I72" s="220"/>
      <c r="S72" s="233"/>
    </row>
    <row r="73" spans="1:23" s="71" customFormat="1" outlineLevel="1" x14ac:dyDescent="0.2">
      <c r="A73" s="234"/>
      <c r="B73" s="235"/>
      <c r="C73" s="236"/>
      <c r="D73" s="235"/>
      <c r="E73" s="236"/>
      <c r="F73" s="235"/>
      <c r="G73" s="236"/>
      <c r="H73" s="235"/>
      <c r="I73" s="237"/>
      <c r="K73" s="54"/>
      <c r="L73" s="54"/>
      <c r="M73" s="54"/>
      <c r="N73" s="231"/>
      <c r="O73" s="231"/>
      <c r="P73" s="231"/>
      <c r="Q73" s="231"/>
      <c r="R73" s="232"/>
      <c r="S73" s="233"/>
      <c r="U73" s="81"/>
    </row>
    <row r="74" spans="1:23" outlineLevel="1" x14ac:dyDescent="0.2">
      <c r="A74" s="1934">
        <v>4</v>
      </c>
      <c r="B74" s="217" t="s">
        <v>121</v>
      </c>
      <c r="C74" s="128" t="s">
        <v>82</v>
      </c>
      <c r="D74" s="217" t="s">
        <v>122</v>
      </c>
      <c r="E74" s="128" t="s">
        <v>82</v>
      </c>
      <c r="F74" s="217" t="s">
        <v>123</v>
      </c>
      <c r="G74" s="128" t="s">
        <v>82</v>
      </c>
      <c r="H74" s="217" t="s">
        <v>124</v>
      </c>
      <c r="I74" s="219" t="s">
        <v>82</v>
      </c>
      <c r="K74" s="21"/>
      <c r="L74" s="53"/>
      <c r="M74" s="21"/>
      <c r="N74" s="21"/>
      <c r="O74" s="21"/>
      <c r="P74" s="21"/>
      <c r="Q74" s="21"/>
      <c r="R74" s="54"/>
      <c r="S74" s="205"/>
      <c r="T74" s="21"/>
    </row>
    <row r="75" spans="1:23" s="5" customFormat="1" ht="18" outlineLevel="1" x14ac:dyDescent="0.25">
      <c r="A75" s="1934"/>
      <c r="B75" s="179">
        <f>$L$68</f>
        <v>0</v>
      </c>
      <c r="C75" s="218"/>
      <c r="D75" s="179">
        <f>$L$70</f>
        <v>0</v>
      </c>
      <c r="E75" s="218"/>
      <c r="F75" s="179">
        <f>$L$64</f>
        <v>0</v>
      </c>
      <c r="G75" s="218"/>
      <c r="H75" s="179">
        <f>$L$66</f>
        <v>0</v>
      </c>
      <c r="I75" s="220"/>
      <c r="L75" s="52"/>
      <c r="M75" s="52"/>
      <c r="N75" s="52"/>
      <c r="O75" s="52"/>
      <c r="P75" s="52"/>
      <c r="Q75" s="52"/>
      <c r="R75" s="52"/>
      <c r="S75" s="206"/>
      <c r="T75" s="7"/>
    </row>
    <row r="76" spans="1:23" s="64" customFormat="1" ht="18.75" outlineLevel="1" thickBot="1" x14ac:dyDescent="0.3">
      <c r="A76" s="1935"/>
      <c r="B76" s="221">
        <f>$L$69</f>
        <v>0</v>
      </c>
      <c r="C76" s="222"/>
      <c r="D76" s="221">
        <f>$L$63</f>
        <v>0</v>
      </c>
      <c r="E76" s="222"/>
      <c r="F76" s="221">
        <f>$L$65</f>
        <v>0</v>
      </c>
      <c r="G76" s="222"/>
      <c r="H76" s="221">
        <f>$L$67</f>
        <v>0</v>
      </c>
      <c r="I76" s="223"/>
      <c r="J76" s="207"/>
      <c r="K76" s="208"/>
      <c r="L76" s="208"/>
      <c r="M76" s="208"/>
      <c r="N76" s="208"/>
      <c r="O76" s="208"/>
      <c r="P76" s="208"/>
      <c r="Q76" s="208"/>
      <c r="R76" s="208"/>
      <c r="S76" s="209"/>
      <c r="T76" s="21"/>
      <c r="U76" s="66"/>
    </row>
    <row r="77" spans="1:23" s="4" customFormat="1" ht="18.75" thickTop="1" x14ac:dyDescent="0.25">
      <c r="A77" s="71"/>
      <c r="S77" s="52"/>
      <c r="T77" s="23"/>
      <c r="U77" s="3"/>
    </row>
    <row r="78" spans="1:23" s="4" customFormat="1" ht="18" x14ac:dyDescent="0.25">
      <c r="A78" s="227" t="s">
        <v>93</v>
      </c>
      <c r="J78" s="64"/>
      <c r="S78" s="52"/>
      <c r="T78" s="23"/>
      <c r="U78" s="66"/>
    </row>
    <row r="79" spans="1:23" s="71" customFormat="1" ht="18.75" thickBot="1" x14ac:dyDescent="0.3">
      <c r="J79" s="4"/>
      <c r="S79" s="52"/>
      <c r="T79" s="68"/>
      <c r="U79" s="3"/>
      <c r="W79" s="106"/>
    </row>
    <row r="80" spans="1:23" s="71" customFormat="1" ht="18" x14ac:dyDescent="0.25">
      <c r="A80" s="111" t="s">
        <v>5</v>
      </c>
      <c r="B80" s="1942" t="s">
        <v>58</v>
      </c>
      <c r="C80" s="1943"/>
      <c r="D80" s="1943"/>
      <c r="E80" s="1943"/>
      <c r="F80" s="1944"/>
      <c r="G80" s="1932" t="s">
        <v>57</v>
      </c>
      <c r="H80" s="1940" t="s">
        <v>95</v>
      </c>
      <c r="I80" s="52"/>
      <c r="J80" s="68"/>
      <c r="K80" s="66"/>
      <c r="W80" s="106"/>
    </row>
    <row r="81" spans="1:23" s="71" customFormat="1" ht="18.75" thickBot="1" x14ac:dyDescent="0.3">
      <c r="A81" s="112"/>
      <c r="B81" s="74" t="s">
        <v>56</v>
      </c>
      <c r="C81" s="75" t="s">
        <v>1</v>
      </c>
      <c r="D81" s="75" t="s">
        <v>2</v>
      </c>
      <c r="E81" s="75" t="s">
        <v>3</v>
      </c>
      <c r="F81" s="75" t="s">
        <v>6</v>
      </c>
      <c r="G81" s="1933"/>
      <c r="H81" s="1941"/>
      <c r="I81" s="52"/>
      <c r="J81" s="68"/>
      <c r="K81" s="3"/>
      <c r="W81" s="106"/>
    </row>
    <row r="82" spans="1:23" s="71" customFormat="1" ht="18" x14ac:dyDescent="0.25">
      <c r="A82" s="269">
        <v>1</v>
      </c>
      <c r="B82" s="270"/>
      <c r="C82" s="271"/>
      <c r="D82" s="271"/>
      <c r="E82" s="272"/>
      <c r="F82" s="272"/>
      <c r="G82" s="272">
        <f t="shared" ref="G82:G89" si="15">SUM(C82:F82)</f>
        <v>0</v>
      </c>
      <c r="H82" s="273">
        <f t="shared" ref="H82:H89" si="16">G82/4</f>
        <v>0</v>
      </c>
      <c r="I82" s="52"/>
      <c r="J82" s="68"/>
    </row>
    <row r="83" spans="1:23" s="71" customFormat="1" ht="18" x14ac:dyDescent="0.25">
      <c r="A83" s="30">
        <v>2</v>
      </c>
      <c r="B83" s="31"/>
      <c r="C83" s="32"/>
      <c r="D83" s="32"/>
      <c r="E83" s="33"/>
      <c r="F83" s="33"/>
      <c r="G83" s="33">
        <f t="shared" si="15"/>
        <v>0</v>
      </c>
      <c r="H83" s="274">
        <f t="shared" si="16"/>
        <v>0</v>
      </c>
      <c r="I83" s="52"/>
      <c r="J83" s="105"/>
    </row>
    <row r="84" spans="1:23" s="71" customFormat="1" ht="18" x14ac:dyDescent="0.25">
      <c r="A84" s="30">
        <v>3</v>
      </c>
      <c r="B84" s="31"/>
      <c r="C84" s="32"/>
      <c r="D84" s="32"/>
      <c r="E84" s="33"/>
      <c r="F84" s="33"/>
      <c r="G84" s="33">
        <f t="shared" si="15"/>
        <v>0</v>
      </c>
      <c r="H84" s="274">
        <f t="shared" si="16"/>
        <v>0</v>
      </c>
      <c r="I84" s="52"/>
      <c r="J84" s="105"/>
    </row>
    <row r="85" spans="1:23" s="71" customFormat="1" ht="18" x14ac:dyDescent="0.25">
      <c r="A85" s="30">
        <v>4</v>
      </c>
      <c r="B85" s="31"/>
      <c r="C85" s="32"/>
      <c r="D85" s="32"/>
      <c r="E85" s="33"/>
      <c r="F85" s="33"/>
      <c r="G85" s="33">
        <f t="shared" si="15"/>
        <v>0</v>
      </c>
      <c r="H85" s="274">
        <f t="shared" si="16"/>
        <v>0</v>
      </c>
      <c r="I85" s="52"/>
      <c r="J85" s="105"/>
    </row>
    <row r="86" spans="1:23" s="71" customFormat="1" ht="18" x14ac:dyDescent="0.25">
      <c r="A86" s="30">
        <v>5</v>
      </c>
      <c r="B86" s="31"/>
      <c r="C86" s="32"/>
      <c r="D86" s="32"/>
      <c r="E86" s="33"/>
      <c r="F86" s="33"/>
      <c r="G86" s="33">
        <f t="shared" si="15"/>
        <v>0</v>
      </c>
      <c r="H86" s="274">
        <f t="shared" si="16"/>
        <v>0</v>
      </c>
      <c r="I86" s="52"/>
      <c r="J86" s="105"/>
    </row>
    <row r="87" spans="1:23" s="71" customFormat="1" ht="18" x14ac:dyDescent="0.25">
      <c r="A87" s="30">
        <v>6</v>
      </c>
      <c r="B87" s="31"/>
      <c r="C87" s="32"/>
      <c r="D87" s="32"/>
      <c r="E87" s="33"/>
      <c r="F87" s="33"/>
      <c r="G87" s="33">
        <f t="shared" si="15"/>
        <v>0</v>
      </c>
      <c r="H87" s="274">
        <f t="shared" si="16"/>
        <v>0</v>
      </c>
      <c r="I87" s="52"/>
      <c r="J87" s="105"/>
    </row>
    <row r="88" spans="1:23" s="71" customFormat="1" ht="18" x14ac:dyDescent="0.25">
      <c r="A88" s="30">
        <v>7</v>
      </c>
      <c r="B88" s="31"/>
      <c r="C88" s="32"/>
      <c r="D88" s="32"/>
      <c r="E88" s="33"/>
      <c r="F88" s="33"/>
      <c r="G88" s="33">
        <f t="shared" si="15"/>
        <v>0</v>
      </c>
      <c r="H88" s="274">
        <f t="shared" si="16"/>
        <v>0</v>
      </c>
      <c r="I88" s="52"/>
      <c r="J88" s="131" t="s">
        <v>53</v>
      </c>
    </row>
    <row r="89" spans="1:23" s="64" customFormat="1" ht="18" x14ac:dyDescent="0.25">
      <c r="A89" s="30">
        <v>8</v>
      </c>
      <c r="B89" s="31"/>
      <c r="C89" s="32"/>
      <c r="D89" s="32"/>
      <c r="E89" s="33"/>
      <c r="F89" s="33"/>
      <c r="G89" s="33">
        <f t="shared" si="15"/>
        <v>0</v>
      </c>
      <c r="H89" s="274">
        <f t="shared" si="16"/>
        <v>0</v>
      </c>
      <c r="I89" s="52"/>
      <c r="J89" s="105"/>
    </row>
    <row r="90" spans="1:23" s="71" customFormat="1" ht="18" x14ac:dyDescent="0.25">
      <c r="A90" s="275">
        <v>9</v>
      </c>
      <c r="B90" s="276"/>
      <c r="C90" s="126"/>
      <c r="D90" s="126"/>
      <c r="E90" s="126"/>
      <c r="F90" s="125"/>
      <c r="G90" s="277">
        <f t="shared" ref="G90:G101" si="17">SUM(C90:F90)-MIN(C90:E90)</f>
        <v>0</v>
      </c>
      <c r="H90" s="278">
        <f t="shared" ref="H90:H101" si="18">G90/2</f>
        <v>0</v>
      </c>
      <c r="I90" s="52"/>
      <c r="J90" s="105"/>
    </row>
    <row r="91" spans="1:23" s="64" customFormat="1" ht="18" x14ac:dyDescent="0.25">
      <c r="A91" s="275">
        <v>10</v>
      </c>
      <c r="B91" s="276"/>
      <c r="C91" s="126"/>
      <c r="D91" s="126"/>
      <c r="E91" s="126"/>
      <c r="F91" s="125"/>
      <c r="G91" s="277">
        <f t="shared" si="17"/>
        <v>0</v>
      </c>
      <c r="H91" s="278">
        <f t="shared" si="18"/>
        <v>0</v>
      </c>
      <c r="I91" s="52"/>
      <c r="J91" s="107" t="s">
        <v>54</v>
      </c>
    </row>
    <row r="92" spans="1:23" s="64" customFormat="1" ht="18" x14ac:dyDescent="0.25">
      <c r="A92" s="275">
        <v>11</v>
      </c>
      <c r="B92" s="276"/>
      <c r="C92" s="126"/>
      <c r="D92" s="126"/>
      <c r="E92" s="126"/>
      <c r="F92" s="125"/>
      <c r="G92" s="277">
        <f t="shared" si="17"/>
        <v>0</v>
      </c>
      <c r="H92" s="278">
        <f t="shared" si="18"/>
        <v>0</v>
      </c>
      <c r="I92" s="52"/>
      <c r="J92" s="55"/>
    </row>
    <row r="93" spans="1:23" s="71" customFormat="1" ht="18" x14ac:dyDescent="0.25">
      <c r="A93" s="275">
        <v>12</v>
      </c>
      <c r="B93" s="276"/>
      <c r="C93" s="126"/>
      <c r="D93" s="126"/>
      <c r="E93" s="126"/>
      <c r="F93" s="125"/>
      <c r="G93" s="277">
        <f t="shared" si="17"/>
        <v>0</v>
      </c>
      <c r="H93" s="278">
        <f t="shared" si="18"/>
        <v>0</v>
      </c>
      <c r="I93" s="52"/>
      <c r="J93" s="105"/>
    </row>
    <row r="94" spans="1:23" s="71" customFormat="1" ht="18" x14ac:dyDescent="0.25">
      <c r="A94" s="275">
        <v>13</v>
      </c>
      <c r="B94" s="124"/>
      <c r="C94" s="126"/>
      <c r="D94" s="126"/>
      <c r="E94" s="126"/>
      <c r="F94" s="125"/>
      <c r="G94" s="277">
        <f t="shared" si="17"/>
        <v>0</v>
      </c>
      <c r="H94" s="278">
        <f t="shared" si="18"/>
        <v>0</v>
      </c>
      <c r="I94" s="52"/>
      <c r="J94" s="105"/>
    </row>
    <row r="95" spans="1:23" s="64" customFormat="1" ht="18" x14ac:dyDescent="0.25">
      <c r="A95" s="275">
        <v>14</v>
      </c>
      <c r="B95" s="124"/>
      <c r="C95" s="126"/>
      <c r="D95" s="126"/>
      <c r="E95" s="126"/>
      <c r="F95" s="125"/>
      <c r="G95" s="277">
        <f t="shared" si="17"/>
        <v>0</v>
      </c>
      <c r="H95" s="278">
        <f t="shared" si="18"/>
        <v>0</v>
      </c>
      <c r="I95" s="52"/>
      <c r="J95" s="55"/>
    </row>
    <row r="96" spans="1:23" s="64" customFormat="1" ht="18" x14ac:dyDescent="0.25">
      <c r="A96" s="275">
        <v>15</v>
      </c>
      <c r="B96" s="124"/>
      <c r="C96" s="126"/>
      <c r="D96" s="126"/>
      <c r="E96" s="126"/>
      <c r="F96" s="125"/>
      <c r="G96" s="277">
        <f t="shared" si="17"/>
        <v>0</v>
      </c>
      <c r="H96" s="278">
        <f t="shared" si="18"/>
        <v>0</v>
      </c>
      <c r="I96" s="52"/>
      <c r="J96" s="55"/>
    </row>
    <row r="97" spans="1:23" s="71" customFormat="1" ht="18" x14ac:dyDescent="0.25">
      <c r="A97" s="275">
        <v>16</v>
      </c>
      <c r="B97" s="124"/>
      <c r="C97" s="126"/>
      <c r="D97" s="126"/>
      <c r="E97" s="126"/>
      <c r="F97" s="125"/>
      <c r="G97" s="277">
        <f t="shared" si="17"/>
        <v>0</v>
      </c>
      <c r="H97" s="278">
        <f t="shared" si="18"/>
        <v>0</v>
      </c>
      <c r="I97" s="52"/>
      <c r="J97" s="108"/>
    </row>
    <row r="98" spans="1:23" s="71" customFormat="1" ht="18" x14ac:dyDescent="0.25">
      <c r="A98" s="34" t="s">
        <v>112</v>
      </c>
      <c r="B98" s="25"/>
      <c r="C98" s="27"/>
      <c r="D98" s="27"/>
      <c r="E98" s="27"/>
      <c r="F98" s="27"/>
      <c r="G98" s="279">
        <f>SUM(C98:F98)-MIN(C98:E98)</f>
        <v>0</v>
      </c>
      <c r="H98" s="280">
        <f t="shared" si="18"/>
        <v>0</v>
      </c>
      <c r="I98" s="52"/>
      <c r="J98" s="105"/>
    </row>
    <row r="99" spans="1:23" s="71" customFormat="1" ht="18" x14ac:dyDescent="0.25">
      <c r="A99" s="34" t="s">
        <v>113</v>
      </c>
      <c r="B99" s="25"/>
      <c r="C99" s="27"/>
      <c r="D99" s="27"/>
      <c r="E99" s="27"/>
      <c r="F99" s="27"/>
      <c r="G99" s="279">
        <f t="shared" si="17"/>
        <v>0</v>
      </c>
      <c r="H99" s="280">
        <f t="shared" si="18"/>
        <v>0</v>
      </c>
      <c r="I99" s="52"/>
      <c r="J99" s="105"/>
    </row>
    <row r="100" spans="1:23" x14ac:dyDescent="0.2">
      <c r="A100" s="34" t="s">
        <v>114</v>
      </c>
      <c r="B100" s="281"/>
      <c r="C100" s="27"/>
      <c r="D100" s="27"/>
      <c r="E100" s="27"/>
      <c r="F100" s="27"/>
      <c r="G100" s="279">
        <f t="shared" si="17"/>
        <v>0</v>
      </c>
      <c r="H100" s="280">
        <f t="shared" si="18"/>
        <v>0</v>
      </c>
      <c r="I100" s="21"/>
      <c r="J100" s="21"/>
      <c r="K100" s="6"/>
      <c r="W100" s="6"/>
    </row>
    <row r="101" spans="1:23" ht="15.75" thickBot="1" x14ac:dyDescent="0.25">
      <c r="A101" s="45" t="s">
        <v>115</v>
      </c>
      <c r="B101" s="46"/>
      <c r="C101" s="89"/>
      <c r="D101" s="89"/>
      <c r="E101" s="89"/>
      <c r="F101" s="89"/>
      <c r="G101" s="129">
        <f t="shared" si="17"/>
        <v>0</v>
      </c>
      <c r="H101" s="130">
        <f t="shared" si="18"/>
        <v>0</v>
      </c>
      <c r="I101" s="21"/>
      <c r="J101" s="21"/>
      <c r="K101" s="6"/>
      <c r="W101" s="6"/>
    </row>
    <row r="102" spans="1:23" x14ac:dyDescent="0.2">
      <c r="A102" s="21"/>
      <c r="B102" s="21"/>
      <c r="C102" s="21"/>
      <c r="H102" s="6"/>
      <c r="K102" s="21"/>
      <c r="L102" s="6"/>
      <c r="M102" s="21"/>
      <c r="N102" s="21"/>
      <c r="O102" s="21"/>
      <c r="P102" s="21"/>
      <c r="Q102" s="21"/>
      <c r="R102" s="21"/>
      <c r="S102" s="21"/>
      <c r="T102" s="21"/>
      <c r="U102" s="6"/>
      <c r="W102" s="6"/>
    </row>
    <row r="103" spans="1:23" x14ac:dyDescent="0.2">
      <c r="H103" s="6"/>
      <c r="U103" s="6"/>
      <c r="W103" s="6"/>
    </row>
  </sheetData>
  <mergeCells count="40">
    <mergeCell ref="L61:R61"/>
    <mergeCell ref="A62:A64"/>
    <mergeCell ref="A61:I61"/>
    <mergeCell ref="A66:A68"/>
    <mergeCell ref="A70:A72"/>
    <mergeCell ref="G80:G81"/>
    <mergeCell ref="A74:A76"/>
    <mergeCell ref="A54:A57"/>
    <mergeCell ref="A53:I53"/>
    <mergeCell ref="A40:A42"/>
    <mergeCell ref="A44:I44"/>
    <mergeCell ref="A45:A47"/>
    <mergeCell ref="H80:H81"/>
    <mergeCell ref="B80:F80"/>
    <mergeCell ref="S46:S47"/>
    <mergeCell ref="L4:R4"/>
    <mergeCell ref="L21:R21"/>
    <mergeCell ref="A49:A51"/>
    <mergeCell ref="A27:A30"/>
    <mergeCell ref="A26:I26"/>
    <mergeCell ref="S21:S22"/>
    <mergeCell ref="A35:I35"/>
    <mergeCell ref="A36:A38"/>
    <mergeCell ref="K4:K5"/>
    <mergeCell ref="A1:H1"/>
    <mergeCell ref="S61:S62"/>
    <mergeCell ref="K35:K36"/>
    <mergeCell ref="K21:K22"/>
    <mergeCell ref="K61:K62"/>
    <mergeCell ref="K46:K47"/>
    <mergeCell ref="L46:R46"/>
    <mergeCell ref="S4:S5"/>
    <mergeCell ref="L35:R35"/>
    <mergeCell ref="S35:S36"/>
    <mergeCell ref="A5:A8"/>
    <mergeCell ref="A10:A13"/>
    <mergeCell ref="A4:I4"/>
    <mergeCell ref="A17:A19"/>
    <mergeCell ref="A21:A23"/>
    <mergeCell ref="A16:I16"/>
  </mergeCells>
  <conditionalFormatting sqref="A35 B36:I38 B41:I42 B46:I47 B50:I51 B63:I65 B75:I76">
    <cfRule type="containsText" dxfId="43" priority="80" stopIfTrue="1" operator="containsText" text="Людмила">
      <formula>NOT(ISERROR(SEARCH("Людмила",A35)))</formula>
    </cfRule>
  </conditionalFormatting>
  <conditionalFormatting sqref="A44">
    <cfRule type="containsText" dxfId="42" priority="23" stopIfTrue="1" operator="containsText" text="Оксана">
      <formula>NOT(ISERROR(SEARCH("Оксана",A44)))</formula>
    </cfRule>
    <cfRule type="containsText" dxfId="41" priority="24" stopIfTrue="1" operator="containsText" text="Людмила">
      <formula>NOT(ISERROR(SEARCH("Людмила",A44)))</formula>
    </cfRule>
  </conditionalFormatting>
  <conditionalFormatting sqref="A61">
    <cfRule type="containsText" dxfId="40" priority="13" stopIfTrue="1" operator="containsText" text="Оксана">
      <formula>NOT(ISERROR(SEARCH("Оксана",A61)))</formula>
    </cfRule>
    <cfRule type="containsText" dxfId="39" priority="14" stopIfTrue="1" operator="containsText" text="Людмила">
      <formula>NOT(ISERROR(SEARCH("Людмила",A61)))</formula>
    </cfRule>
  </conditionalFormatting>
  <conditionalFormatting sqref="A49:I49">
    <cfRule type="containsText" dxfId="38" priority="19" stopIfTrue="1" operator="containsText" text="Оксана">
      <formula>NOT(ISERROR(SEARCH("Оксана",A49)))</formula>
    </cfRule>
    <cfRule type="containsText" dxfId="37" priority="20" stopIfTrue="1" operator="containsText" text="Людмила">
      <formula>NOT(ISERROR(SEARCH("Людмила",A49)))</formula>
    </cfRule>
  </conditionalFormatting>
  <conditionalFormatting sqref="B36:I38 B41:I42 B46:I47 B50:I51 B63:I65 B75:I76 A35">
    <cfRule type="containsText" dxfId="36" priority="79" stopIfTrue="1" operator="containsText" text="Оксана">
      <formula>NOT(ISERROR(SEARCH("Оксана",A35)))</formula>
    </cfRule>
  </conditionalFormatting>
  <conditionalFormatting sqref="B37:I38 B41:I42 B46:I47 B50:I51 B63:I65 B75:I76">
    <cfRule type="containsText" dxfId="35" priority="78" stopIfTrue="1" operator="containsText" text="Ольга">
      <formula>NOT(ISERROR(SEARCH("Ольга",B37)))</formula>
    </cfRule>
  </conditionalFormatting>
  <conditionalFormatting sqref="B40:I40">
    <cfRule type="containsText" dxfId="34" priority="25" stopIfTrue="1" operator="containsText" text="Оксана">
      <formula>NOT(ISERROR(SEARCH("Оксана",B40)))</formula>
    </cfRule>
    <cfRule type="containsText" dxfId="33" priority="26" stopIfTrue="1" operator="containsText" text="Людмила">
      <formula>NOT(ISERROR(SEARCH("Людмила",B40)))</formula>
    </cfRule>
  </conditionalFormatting>
  <conditionalFormatting sqref="B45:I45">
    <cfRule type="containsText" dxfId="32" priority="21" stopIfTrue="1" operator="containsText" text="Оксана">
      <formula>NOT(ISERROR(SEARCH("Оксана",B45)))</formula>
    </cfRule>
    <cfRule type="containsText" dxfId="31" priority="22" stopIfTrue="1" operator="containsText" text="Людмила">
      <formula>NOT(ISERROR(SEARCH("Людмила",B45)))</formula>
    </cfRule>
  </conditionalFormatting>
  <conditionalFormatting sqref="B55:I57">
    <cfRule type="containsText" dxfId="30" priority="67" stopIfTrue="1" operator="containsText" text="Ольга">
      <formula>NOT(ISERROR(SEARCH("Ольга",B55)))</formula>
    </cfRule>
    <cfRule type="containsText" dxfId="29" priority="68" stopIfTrue="1" operator="containsText" text="Оксана">
      <formula>NOT(ISERROR(SEARCH("Оксана",B55)))</formula>
    </cfRule>
    <cfRule type="containsText" dxfId="28" priority="69" stopIfTrue="1" operator="containsText" text="Людмила">
      <formula>NOT(ISERROR(SEARCH("Людмила",B55)))</formula>
    </cfRule>
  </conditionalFormatting>
  <conditionalFormatting sqref="B62:I62">
    <cfRule type="containsText" dxfId="27" priority="40" stopIfTrue="1" operator="containsText" text="Оксана">
      <formula>NOT(ISERROR(SEARCH("Оксана",B62)))</formula>
    </cfRule>
    <cfRule type="containsText" dxfId="26" priority="41" stopIfTrue="1" operator="containsText" text="Людмила">
      <formula>NOT(ISERROR(SEARCH("Людмила",B62)))</formula>
    </cfRule>
  </conditionalFormatting>
  <conditionalFormatting sqref="B66:I74">
    <cfRule type="containsText" dxfId="25" priority="2" stopIfTrue="1" operator="containsText" text="Оксана">
      <formula>NOT(ISERROR(SEARCH("Оксана",B66)))</formula>
    </cfRule>
    <cfRule type="containsText" dxfId="24" priority="3" stopIfTrue="1" operator="containsText" text="Людмила">
      <formula>NOT(ISERROR(SEARCH("Людмила",B66)))</formula>
    </cfRule>
  </conditionalFormatting>
  <conditionalFormatting sqref="B67:I69 B71:I73">
    <cfRule type="containsText" dxfId="23" priority="1" stopIfTrue="1" operator="containsText" text="Ольга">
      <formula>NOT(ISERROR(SEARCH("Ольга",B67)))</formula>
    </cfRule>
  </conditionalFormatting>
  <conditionalFormatting sqref="C18:C19 E18:E19 G18:G19 I18:I19">
    <cfRule type="cellIs" dxfId="22" priority="36" stopIfTrue="1" operator="greaterThanOrEqual">
      <formula>200</formula>
    </cfRule>
  </conditionalFormatting>
  <conditionalFormatting sqref="C22:C23">
    <cfRule type="cellIs" dxfId="21" priority="32" stopIfTrue="1" operator="greaterThanOrEqual">
      <formula>200</formula>
    </cfRule>
  </conditionalFormatting>
  <conditionalFormatting sqref="C37:C38 E37:E38 G37:G38 I37:I38 C41:C42 E41:E42 G41:G42 I41:I42 C46:C47 E46:E47 G46:G47 I46:I47 C50:C51 E50:E51 G50:G51 I50:I51 C63:C65 E63:E65 G63:G65 I63:I65 C75:C76 E75:E76 G75:G76 I75:I76 C6:C8 E6:E8 G6:G8 I6:I8 C11:C13 E11:E13 G11:G13 I11:I13 C28:C30 E28:E30 G28:G30 I28:I30">
    <cfRule type="cellIs" dxfId="20" priority="112" stopIfTrue="1" operator="greaterThanOrEqual">
      <formula>200</formula>
    </cfRule>
  </conditionalFormatting>
  <conditionalFormatting sqref="C55:C57 E55:E57 G55:G57 I55:I57">
    <cfRule type="cellIs" dxfId="19" priority="66" stopIfTrue="1" operator="greaterThanOrEqual">
      <formula>200</formula>
    </cfRule>
  </conditionalFormatting>
  <conditionalFormatting sqref="C67:C69 E67:E69 G67:G69 I67:I69 C71:C73 E71:E73 G71:G73 I71:I73">
    <cfRule type="cellIs" dxfId="18" priority="4" stopIfTrue="1" operator="greaterThanOrEqual">
      <formula>200</formula>
    </cfRule>
  </conditionalFormatting>
  <conditionalFormatting sqref="C94:F101">
    <cfRule type="cellIs" dxfId="17" priority="52" stopIfTrue="1" operator="lessThanOrEqual">
      <formula>0</formula>
    </cfRule>
  </conditionalFormatting>
  <conditionalFormatting sqref="E22:E23 G22:G23 I22:I23">
    <cfRule type="cellIs" dxfId="16" priority="33" stopIfTrue="1" operator="greaterThanOrEqual">
      <formula>200</formula>
    </cfRule>
  </conditionalFormatting>
  <conditionalFormatting sqref="K73:S73 M6:S17 M31:S31 S71:S72">
    <cfRule type="cellIs" dxfId="15" priority="116" stopIfTrue="1" operator="lessThanOrEqual">
      <formula>0</formula>
    </cfRule>
  </conditionalFormatting>
  <conditionalFormatting sqref="M48:P55">
    <cfRule type="cellIs" dxfId="14" priority="75" stopIfTrue="1" operator="lessThanOrEqual">
      <formula>0</formula>
    </cfRule>
  </conditionalFormatting>
  <conditionalFormatting sqref="M23:S30">
    <cfRule type="cellIs" dxfId="13" priority="37" stopIfTrue="1" operator="lessThanOrEqual">
      <formula>0</formula>
    </cfRule>
  </conditionalFormatting>
  <conditionalFormatting sqref="M37:S44">
    <cfRule type="cellIs" dxfId="12" priority="76" stopIfTrue="1" operator="lessThanOrEqual">
      <formula>0</formula>
    </cfRule>
  </conditionalFormatting>
  <conditionalFormatting sqref="M63:S70">
    <cfRule type="cellIs" dxfId="11" priority="53" stopIfTrue="1" operator="lessThanOrEqual">
      <formula>0</formula>
    </cfRule>
  </conditionalFormatting>
  <conditionalFormatting sqref="N6:P17 N31:R31">
    <cfRule type="cellIs" dxfId="10" priority="54" stopIfTrue="1" operator="greaterThanOrEqual">
      <formula>200</formula>
    </cfRule>
  </conditionalFormatting>
  <conditionalFormatting sqref="N23:P30">
    <cfRule type="cellIs" dxfId="9" priority="35" stopIfTrue="1" operator="greaterThanOrEqual">
      <formula>200</formula>
    </cfRule>
  </conditionalFormatting>
  <conditionalFormatting sqref="N48:P55 N37:P44 N73:Q73">
    <cfRule type="cellIs" dxfId="8" priority="59" stopIfTrue="1" operator="greaterThanOrEqual">
      <formula>200</formula>
    </cfRule>
  </conditionalFormatting>
  <conditionalFormatting sqref="N63:Q70">
    <cfRule type="cellIs" dxfId="7" priority="39" stopIfTrue="1" operator="greaterThanOrEqual">
      <formula>200</formula>
    </cfRule>
  </conditionalFormatting>
  <conditionalFormatting sqref="P48:S55">
    <cfRule type="cellIs" dxfId="6" priority="57" stopIfTrue="1" operator="lessThanOr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20"/>
  <sheetViews>
    <sheetView topLeftCell="A76" workbookViewId="0">
      <selection activeCell="AB107" sqref="AB107"/>
    </sheetView>
  </sheetViews>
  <sheetFormatPr defaultRowHeight="14.25" x14ac:dyDescent="0.2"/>
  <cols>
    <col min="1" max="1" width="3.28515625" style="290" bestFit="1" customWidth="1"/>
    <col min="2" max="2" width="22" bestFit="1" customWidth="1"/>
    <col min="3" max="3" width="5.140625" bestFit="1" customWidth="1"/>
    <col min="4" max="14" width="4" bestFit="1" customWidth="1"/>
    <col min="15" max="15" width="5.140625" bestFit="1" customWidth="1"/>
    <col min="16" max="46" width="4" bestFit="1" customWidth="1"/>
    <col min="47" max="47" width="6.140625" style="77" customWidth="1"/>
    <col min="48" max="48" width="7.28515625" style="77" customWidth="1"/>
    <col min="49" max="51" width="4" bestFit="1" customWidth="1"/>
    <col min="52" max="52" width="6" bestFit="1" customWidth="1"/>
  </cols>
  <sheetData>
    <row r="1" spans="2:48" ht="15.75" thickBot="1" x14ac:dyDescent="0.25">
      <c r="B1" s="593" t="s">
        <v>4</v>
      </c>
      <c r="C1" s="1949" t="s">
        <v>196</v>
      </c>
      <c r="D1" s="1950"/>
      <c r="E1" s="1950"/>
      <c r="F1" s="1951"/>
      <c r="G1" s="1949" t="s">
        <v>42</v>
      </c>
      <c r="H1" s="1950"/>
      <c r="I1" s="1950"/>
      <c r="J1" s="1951"/>
      <c r="K1" s="1949" t="s">
        <v>197</v>
      </c>
      <c r="L1" s="1950"/>
      <c r="M1" s="1950"/>
      <c r="N1" s="1951"/>
      <c r="O1" s="1949" t="s">
        <v>198</v>
      </c>
      <c r="P1" s="1950"/>
      <c r="Q1" s="1950"/>
      <c r="R1" s="1951"/>
      <c r="S1" s="1949" t="s">
        <v>19</v>
      </c>
      <c r="T1" s="1950"/>
      <c r="U1" s="1950"/>
      <c r="V1" s="1951"/>
      <c r="W1" s="1949" t="s">
        <v>199</v>
      </c>
      <c r="X1" s="1950"/>
      <c r="Y1" s="1950"/>
      <c r="Z1" s="1951"/>
      <c r="AA1" s="1949" t="s">
        <v>200</v>
      </c>
      <c r="AB1" s="1950"/>
      <c r="AC1" s="1950"/>
      <c r="AD1" s="1951"/>
      <c r="AE1" s="1949" t="s">
        <v>201</v>
      </c>
      <c r="AF1" s="1950"/>
      <c r="AG1" s="1950"/>
      <c r="AH1" s="1951"/>
      <c r="AI1" s="1949" t="s">
        <v>202</v>
      </c>
      <c r="AJ1" s="1950"/>
      <c r="AK1" s="1950"/>
      <c r="AL1" s="1951"/>
      <c r="AM1" s="1949" t="s">
        <v>203</v>
      </c>
      <c r="AN1" s="1950"/>
      <c r="AO1" s="1950"/>
      <c r="AP1" s="1951"/>
      <c r="AQ1" s="1949" t="s">
        <v>204</v>
      </c>
      <c r="AR1" s="1950"/>
      <c r="AS1" s="1950"/>
      <c r="AT1" s="1951"/>
      <c r="AU1" s="621" t="s">
        <v>205</v>
      </c>
      <c r="AV1" s="622" t="s">
        <v>206</v>
      </c>
    </row>
    <row r="2" spans="2:48" x14ac:dyDescent="0.2">
      <c r="B2" s="710" t="s">
        <v>134</v>
      </c>
      <c r="C2" s="711"/>
      <c r="D2" s="712"/>
      <c r="E2" s="712"/>
      <c r="F2" s="713"/>
      <c r="G2" s="683">
        <v>134</v>
      </c>
      <c r="H2" s="707">
        <v>204</v>
      </c>
      <c r="I2" s="707">
        <v>173</v>
      </c>
      <c r="J2" s="709">
        <v>151</v>
      </c>
      <c r="K2" s="683">
        <v>178</v>
      </c>
      <c r="L2" s="707">
        <v>168</v>
      </c>
      <c r="M2" s="707">
        <v>190</v>
      </c>
      <c r="N2" s="709">
        <v>172</v>
      </c>
      <c r="O2" s="683">
        <v>127</v>
      </c>
      <c r="P2" s="707">
        <v>128</v>
      </c>
      <c r="Q2" s="707">
        <v>195</v>
      </c>
      <c r="R2" s="709">
        <v>107</v>
      </c>
      <c r="S2" s="683">
        <v>199</v>
      </c>
      <c r="T2" s="707">
        <v>158</v>
      </c>
      <c r="U2" s="707">
        <v>118</v>
      </c>
      <c r="V2" s="709">
        <v>144</v>
      </c>
      <c r="W2" s="683">
        <v>135</v>
      </c>
      <c r="X2" s="707">
        <v>162</v>
      </c>
      <c r="Y2" s="707">
        <v>138</v>
      </c>
      <c r="Z2" s="709">
        <v>170</v>
      </c>
      <c r="AA2" s="683">
        <v>123</v>
      </c>
      <c r="AB2" s="707">
        <v>146</v>
      </c>
      <c r="AC2" s="707">
        <v>106</v>
      </c>
      <c r="AD2" s="709">
        <v>127</v>
      </c>
      <c r="AE2" s="711"/>
      <c r="AF2" s="712"/>
      <c r="AG2" s="712"/>
      <c r="AH2" s="713"/>
      <c r="AI2" s="714">
        <v>163</v>
      </c>
      <c r="AJ2" s="715">
        <v>179</v>
      </c>
      <c r="AK2" s="715">
        <v>196</v>
      </c>
      <c r="AL2" s="716">
        <v>133</v>
      </c>
      <c r="AM2" s="683">
        <v>203</v>
      </c>
      <c r="AN2" s="707">
        <v>161</v>
      </c>
      <c r="AO2" s="707">
        <v>142</v>
      </c>
      <c r="AP2" s="709">
        <v>148</v>
      </c>
      <c r="AQ2" s="683">
        <v>107</v>
      </c>
      <c r="AR2" s="707">
        <v>176</v>
      </c>
      <c r="AS2" s="707">
        <v>164</v>
      </c>
      <c r="AT2" s="709">
        <v>145</v>
      </c>
      <c r="AU2" s="623">
        <f>MAX(C2:AT2)</f>
        <v>204</v>
      </c>
      <c r="AV2" s="624">
        <f>MIN(C2:AT2)</f>
        <v>106</v>
      </c>
    </row>
    <row r="3" spans="2:48" x14ac:dyDescent="0.2">
      <c r="B3" s="630" t="s">
        <v>51</v>
      </c>
      <c r="C3" s="603">
        <v>161</v>
      </c>
      <c r="D3" s="594">
        <v>103</v>
      </c>
      <c r="E3" s="594">
        <v>106</v>
      </c>
      <c r="F3" s="604">
        <v>109</v>
      </c>
      <c r="G3" s="603">
        <v>118</v>
      </c>
      <c r="H3" s="594">
        <v>163</v>
      </c>
      <c r="I3" s="594">
        <v>122</v>
      </c>
      <c r="J3" s="604">
        <v>154</v>
      </c>
      <c r="K3" s="603">
        <v>114</v>
      </c>
      <c r="L3" s="594">
        <v>155</v>
      </c>
      <c r="M3" s="594">
        <v>123</v>
      </c>
      <c r="N3" s="604">
        <v>111</v>
      </c>
      <c r="O3" s="603">
        <v>126</v>
      </c>
      <c r="P3" s="594">
        <v>160</v>
      </c>
      <c r="Q3" s="594">
        <v>165</v>
      </c>
      <c r="R3" s="604">
        <v>138</v>
      </c>
      <c r="S3" s="603">
        <v>170</v>
      </c>
      <c r="T3" s="594">
        <v>101</v>
      </c>
      <c r="U3" s="594">
        <v>136</v>
      </c>
      <c r="V3" s="604">
        <v>102</v>
      </c>
      <c r="W3" s="603">
        <v>115</v>
      </c>
      <c r="X3" s="594">
        <v>132</v>
      </c>
      <c r="Y3" s="594">
        <v>124</v>
      </c>
      <c r="Z3" s="604">
        <v>111</v>
      </c>
      <c r="AA3" s="603">
        <v>89</v>
      </c>
      <c r="AB3" s="594">
        <v>142</v>
      </c>
      <c r="AC3" s="594">
        <v>128</v>
      </c>
      <c r="AD3" s="604">
        <v>112</v>
      </c>
      <c r="AE3" s="603">
        <v>92</v>
      </c>
      <c r="AF3" s="594">
        <v>128</v>
      </c>
      <c r="AG3" s="594">
        <v>114</v>
      </c>
      <c r="AH3" s="604">
        <v>101</v>
      </c>
      <c r="AI3" s="613">
        <v>138</v>
      </c>
      <c r="AJ3" s="597">
        <v>129</v>
      </c>
      <c r="AK3" s="597">
        <v>96</v>
      </c>
      <c r="AL3" s="614">
        <v>134</v>
      </c>
      <c r="AM3" s="603">
        <v>145</v>
      </c>
      <c r="AN3" s="594">
        <v>120</v>
      </c>
      <c r="AO3" s="594">
        <v>113</v>
      </c>
      <c r="AP3" s="604">
        <v>122</v>
      </c>
      <c r="AQ3" s="603">
        <v>130</v>
      </c>
      <c r="AR3" s="594">
        <v>126</v>
      </c>
      <c r="AS3" s="594">
        <v>140</v>
      </c>
      <c r="AT3" s="604">
        <v>124</v>
      </c>
      <c r="AU3" s="623">
        <f t="shared" ref="AU3:AU22" si="0">MAX(C3:AT3)</f>
        <v>170</v>
      </c>
      <c r="AV3" s="624">
        <f t="shared" ref="AV3:AV22" si="1">MIN(C3:AT3)</f>
        <v>89</v>
      </c>
    </row>
    <row r="4" spans="2:48" x14ac:dyDescent="0.2">
      <c r="B4" s="632" t="s">
        <v>25</v>
      </c>
      <c r="C4" s="603">
        <v>198</v>
      </c>
      <c r="D4" s="594">
        <v>184</v>
      </c>
      <c r="E4" s="594">
        <v>198</v>
      </c>
      <c r="F4" s="604">
        <v>171</v>
      </c>
      <c r="G4" s="603">
        <v>151</v>
      </c>
      <c r="H4" s="594">
        <v>188</v>
      </c>
      <c r="I4" s="594">
        <v>183</v>
      </c>
      <c r="J4" s="604">
        <v>164</v>
      </c>
      <c r="K4" s="603">
        <v>203</v>
      </c>
      <c r="L4" s="594">
        <v>203</v>
      </c>
      <c r="M4" s="594">
        <v>208</v>
      </c>
      <c r="N4" s="604">
        <v>175</v>
      </c>
      <c r="O4" s="603">
        <v>161</v>
      </c>
      <c r="P4" s="594">
        <v>177</v>
      </c>
      <c r="Q4" s="594">
        <v>124</v>
      </c>
      <c r="R4" s="604">
        <v>183</v>
      </c>
      <c r="S4" s="603">
        <v>248</v>
      </c>
      <c r="T4" s="594">
        <v>169</v>
      </c>
      <c r="U4" s="594">
        <v>180</v>
      </c>
      <c r="V4" s="604">
        <v>199</v>
      </c>
      <c r="W4" s="603">
        <v>125</v>
      </c>
      <c r="X4" s="594">
        <v>147</v>
      </c>
      <c r="Y4" s="594">
        <v>191</v>
      </c>
      <c r="Z4" s="604">
        <v>146</v>
      </c>
      <c r="AA4" s="603">
        <v>138</v>
      </c>
      <c r="AB4" s="594">
        <v>216</v>
      </c>
      <c r="AC4" s="594">
        <v>186</v>
      </c>
      <c r="AD4" s="604">
        <v>182</v>
      </c>
      <c r="AE4" s="605"/>
      <c r="AF4" s="596"/>
      <c r="AG4" s="596"/>
      <c r="AH4" s="606"/>
      <c r="AI4" s="613">
        <v>110</v>
      </c>
      <c r="AJ4" s="597">
        <v>159</v>
      </c>
      <c r="AK4" s="597">
        <v>181</v>
      </c>
      <c r="AL4" s="614">
        <v>166</v>
      </c>
      <c r="AM4" s="603">
        <v>146</v>
      </c>
      <c r="AN4" s="594">
        <v>205</v>
      </c>
      <c r="AO4" s="594">
        <v>166</v>
      </c>
      <c r="AP4" s="604">
        <v>207</v>
      </c>
      <c r="AQ4" s="603">
        <v>153</v>
      </c>
      <c r="AR4" s="594">
        <v>181</v>
      </c>
      <c r="AS4" s="594">
        <v>154</v>
      </c>
      <c r="AT4" s="604">
        <v>175</v>
      </c>
      <c r="AU4" s="631">
        <f t="shared" si="0"/>
        <v>248</v>
      </c>
      <c r="AV4" s="624">
        <f t="shared" si="1"/>
        <v>110</v>
      </c>
    </row>
    <row r="5" spans="2:48" x14ac:dyDescent="0.2">
      <c r="B5" s="616" t="s">
        <v>43</v>
      </c>
      <c r="C5" s="605"/>
      <c r="D5" s="596"/>
      <c r="E5" s="596"/>
      <c r="F5" s="606"/>
      <c r="G5" s="603">
        <v>141</v>
      </c>
      <c r="H5" s="594">
        <v>189</v>
      </c>
      <c r="I5" s="594">
        <v>188</v>
      </c>
      <c r="J5" s="604">
        <v>176</v>
      </c>
      <c r="K5" s="603">
        <v>213</v>
      </c>
      <c r="L5" s="594">
        <v>189</v>
      </c>
      <c r="M5" s="594">
        <v>190</v>
      </c>
      <c r="N5" s="604">
        <v>177</v>
      </c>
      <c r="O5" s="603">
        <v>219</v>
      </c>
      <c r="P5" s="594">
        <v>167</v>
      </c>
      <c r="Q5" s="594">
        <v>175</v>
      </c>
      <c r="R5" s="604">
        <v>139</v>
      </c>
      <c r="S5" s="603">
        <v>174</v>
      </c>
      <c r="T5" s="594">
        <v>192</v>
      </c>
      <c r="U5" s="594">
        <v>193</v>
      </c>
      <c r="V5" s="604">
        <v>149</v>
      </c>
      <c r="W5" s="603">
        <v>140</v>
      </c>
      <c r="X5" s="594">
        <v>168</v>
      </c>
      <c r="Y5" s="594">
        <v>159</v>
      </c>
      <c r="Z5" s="604">
        <v>163</v>
      </c>
      <c r="AA5" s="603">
        <v>213</v>
      </c>
      <c r="AB5" s="594">
        <v>246</v>
      </c>
      <c r="AC5" s="594">
        <v>213</v>
      </c>
      <c r="AD5" s="604">
        <v>189</v>
      </c>
      <c r="AE5" s="603">
        <v>134</v>
      </c>
      <c r="AF5" s="594">
        <v>178</v>
      </c>
      <c r="AG5" s="594">
        <v>199</v>
      </c>
      <c r="AH5" s="604">
        <v>147</v>
      </c>
      <c r="AI5" s="613">
        <v>204</v>
      </c>
      <c r="AJ5" s="597">
        <v>179</v>
      </c>
      <c r="AK5" s="597">
        <v>175</v>
      </c>
      <c r="AL5" s="614">
        <v>173</v>
      </c>
      <c r="AM5" s="603">
        <v>212</v>
      </c>
      <c r="AN5" s="594">
        <v>182</v>
      </c>
      <c r="AO5" s="594">
        <v>188</v>
      </c>
      <c r="AP5" s="604">
        <v>177</v>
      </c>
      <c r="AQ5" s="603">
        <v>184</v>
      </c>
      <c r="AR5" s="594">
        <v>184</v>
      </c>
      <c r="AS5" s="594">
        <v>199</v>
      </c>
      <c r="AT5" s="604">
        <v>164</v>
      </c>
      <c r="AU5" s="623">
        <f t="shared" si="0"/>
        <v>246</v>
      </c>
      <c r="AV5" s="624">
        <f t="shared" si="1"/>
        <v>134</v>
      </c>
    </row>
    <row r="6" spans="2:48" x14ac:dyDescent="0.2">
      <c r="B6" s="616" t="s">
        <v>47</v>
      </c>
      <c r="C6" s="605"/>
      <c r="D6" s="596"/>
      <c r="E6" s="596"/>
      <c r="F6" s="606"/>
      <c r="G6" s="603">
        <v>176</v>
      </c>
      <c r="H6" s="594">
        <v>160</v>
      </c>
      <c r="I6" s="594">
        <v>153</v>
      </c>
      <c r="J6" s="604">
        <v>180</v>
      </c>
      <c r="K6" s="603">
        <v>215</v>
      </c>
      <c r="L6" s="594">
        <v>181</v>
      </c>
      <c r="M6" s="594">
        <v>210</v>
      </c>
      <c r="N6" s="604">
        <v>158</v>
      </c>
      <c r="O6" s="603">
        <v>164</v>
      </c>
      <c r="P6" s="594">
        <v>146</v>
      </c>
      <c r="Q6" s="594">
        <v>198</v>
      </c>
      <c r="R6" s="604">
        <v>216</v>
      </c>
      <c r="S6" s="603">
        <v>157</v>
      </c>
      <c r="T6" s="594">
        <v>173</v>
      </c>
      <c r="U6" s="594">
        <v>193</v>
      </c>
      <c r="V6" s="604">
        <v>136</v>
      </c>
      <c r="W6" s="603">
        <v>202</v>
      </c>
      <c r="X6" s="594">
        <v>189</v>
      </c>
      <c r="Y6" s="594">
        <v>147</v>
      </c>
      <c r="Z6" s="604">
        <v>209</v>
      </c>
      <c r="AA6" s="603">
        <v>167</v>
      </c>
      <c r="AB6" s="594">
        <v>147</v>
      </c>
      <c r="AC6" s="594">
        <v>135</v>
      </c>
      <c r="AD6" s="604">
        <v>149</v>
      </c>
      <c r="AE6" s="605"/>
      <c r="AF6" s="596"/>
      <c r="AG6" s="596"/>
      <c r="AH6" s="606"/>
      <c r="AI6" s="613">
        <v>229</v>
      </c>
      <c r="AJ6" s="598">
        <v>214</v>
      </c>
      <c r="AK6" s="597">
        <v>147</v>
      </c>
      <c r="AL6" s="614">
        <v>157</v>
      </c>
      <c r="AM6" s="603">
        <v>125</v>
      </c>
      <c r="AN6" s="594">
        <v>145</v>
      </c>
      <c r="AO6" s="594">
        <v>149</v>
      </c>
      <c r="AP6" s="604">
        <v>204</v>
      </c>
      <c r="AQ6" s="603">
        <v>142</v>
      </c>
      <c r="AR6" s="594">
        <v>169</v>
      </c>
      <c r="AS6" s="594">
        <v>150</v>
      </c>
      <c r="AT6" s="604">
        <v>134</v>
      </c>
      <c r="AU6" s="623">
        <f t="shared" si="0"/>
        <v>229</v>
      </c>
      <c r="AV6" s="624">
        <f t="shared" si="1"/>
        <v>125</v>
      </c>
    </row>
    <row r="7" spans="2:48" x14ac:dyDescent="0.2">
      <c r="B7" s="616" t="s">
        <v>67</v>
      </c>
      <c r="C7" s="603">
        <v>149</v>
      </c>
      <c r="D7" s="594">
        <v>161</v>
      </c>
      <c r="E7" s="594">
        <v>150</v>
      </c>
      <c r="F7" s="604">
        <v>181</v>
      </c>
      <c r="G7" s="603">
        <v>138</v>
      </c>
      <c r="H7" s="594">
        <v>170</v>
      </c>
      <c r="I7" s="594">
        <v>157</v>
      </c>
      <c r="J7" s="604">
        <v>147</v>
      </c>
      <c r="K7" s="603">
        <v>142</v>
      </c>
      <c r="L7" s="594">
        <v>142</v>
      </c>
      <c r="M7" s="594">
        <v>188</v>
      </c>
      <c r="N7" s="604">
        <v>118</v>
      </c>
      <c r="O7" s="603">
        <v>118</v>
      </c>
      <c r="P7" s="594">
        <v>150</v>
      </c>
      <c r="Q7" s="594">
        <v>85</v>
      </c>
      <c r="R7" s="604">
        <v>103</v>
      </c>
      <c r="S7" s="603">
        <v>124</v>
      </c>
      <c r="T7" s="594">
        <v>128</v>
      </c>
      <c r="U7" s="594">
        <v>146</v>
      </c>
      <c r="V7" s="604">
        <v>109</v>
      </c>
      <c r="W7" s="603">
        <v>118</v>
      </c>
      <c r="X7" s="594">
        <v>135</v>
      </c>
      <c r="Y7" s="594">
        <v>177</v>
      </c>
      <c r="Z7" s="604">
        <v>153</v>
      </c>
      <c r="AA7" s="603">
        <v>122</v>
      </c>
      <c r="AB7" s="594">
        <v>169</v>
      </c>
      <c r="AC7" s="594">
        <v>146</v>
      </c>
      <c r="AD7" s="604">
        <v>146</v>
      </c>
      <c r="AE7" s="605"/>
      <c r="AF7" s="596"/>
      <c r="AG7" s="596"/>
      <c r="AH7" s="606"/>
      <c r="AI7" s="605"/>
      <c r="AJ7" s="596"/>
      <c r="AK7" s="596"/>
      <c r="AL7" s="606"/>
      <c r="AM7" s="605"/>
      <c r="AN7" s="596"/>
      <c r="AO7" s="596"/>
      <c r="AP7" s="606"/>
      <c r="AQ7" s="603">
        <v>152</v>
      </c>
      <c r="AR7" s="594">
        <v>125</v>
      </c>
      <c r="AS7" s="594">
        <v>161</v>
      </c>
      <c r="AT7" s="604">
        <v>158</v>
      </c>
      <c r="AU7" s="623">
        <f t="shared" si="0"/>
        <v>188</v>
      </c>
      <c r="AV7" s="627">
        <f t="shared" si="1"/>
        <v>85</v>
      </c>
    </row>
    <row r="8" spans="2:48" x14ac:dyDescent="0.2">
      <c r="B8" s="630" t="s">
        <v>13</v>
      </c>
      <c r="C8" s="603">
        <v>174</v>
      </c>
      <c r="D8" s="594">
        <v>173</v>
      </c>
      <c r="E8" s="594">
        <v>182</v>
      </c>
      <c r="F8" s="604">
        <v>177</v>
      </c>
      <c r="G8" s="603">
        <v>184</v>
      </c>
      <c r="H8" s="594">
        <v>181</v>
      </c>
      <c r="I8" s="594">
        <v>192</v>
      </c>
      <c r="J8" s="604">
        <v>181</v>
      </c>
      <c r="K8" s="603">
        <v>199</v>
      </c>
      <c r="L8" s="594">
        <v>210</v>
      </c>
      <c r="M8" s="594">
        <v>200</v>
      </c>
      <c r="N8" s="604">
        <v>135</v>
      </c>
      <c r="O8" s="603">
        <v>173</v>
      </c>
      <c r="P8" s="594">
        <v>146</v>
      </c>
      <c r="Q8" s="594">
        <v>188</v>
      </c>
      <c r="R8" s="604">
        <v>189</v>
      </c>
      <c r="S8" s="603">
        <v>172</v>
      </c>
      <c r="T8" s="594">
        <v>179</v>
      </c>
      <c r="U8" s="594">
        <v>150</v>
      </c>
      <c r="V8" s="604">
        <v>175</v>
      </c>
      <c r="W8" s="603">
        <v>223</v>
      </c>
      <c r="X8" s="594">
        <v>190</v>
      </c>
      <c r="Y8" s="594">
        <v>210</v>
      </c>
      <c r="Z8" s="604">
        <v>202</v>
      </c>
      <c r="AA8" s="603">
        <v>211</v>
      </c>
      <c r="AB8" s="594">
        <v>170</v>
      </c>
      <c r="AC8" s="594">
        <v>147</v>
      </c>
      <c r="AD8" s="604">
        <v>160</v>
      </c>
      <c r="AE8" s="603">
        <v>185</v>
      </c>
      <c r="AF8" s="594">
        <v>179</v>
      </c>
      <c r="AG8" s="594">
        <v>179</v>
      </c>
      <c r="AH8" s="604">
        <v>130</v>
      </c>
      <c r="AI8" s="615">
        <v>177</v>
      </c>
      <c r="AJ8" s="597">
        <v>158</v>
      </c>
      <c r="AK8" s="597">
        <v>223</v>
      </c>
      <c r="AL8" s="614">
        <v>198</v>
      </c>
      <c r="AM8" s="603">
        <v>188</v>
      </c>
      <c r="AN8" s="594">
        <v>209</v>
      </c>
      <c r="AO8" s="594">
        <v>179</v>
      </c>
      <c r="AP8" s="604">
        <v>207</v>
      </c>
      <c r="AQ8" s="603">
        <v>197</v>
      </c>
      <c r="AR8" s="594">
        <v>193</v>
      </c>
      <c r="AS8" s="594">
        <v>206</v>
      </c>
      <c r="AT8" s="604">
        <v>209</v>
      </c>
      <c r="AU8" s="623">
        <f t="shared" si="0"/>
        <v>223</v>
      </c>
      <c r="AV8" s="624">
        <f t="shared" si="1"/>
        <v>130</v>
      </c>
    </row>
    <row r="9" spans="2:48" x14ac:dyDescent="0.2">
      <c r="B9" s="630" t="s">
        <v>64</v>
      </c>
      <c r="C9" s="603">
        <v>150</v>
      </c>
      <c r="D9" s="594">
        <v>181</v>
      </c>
      <c r="E9" s="594">
        <v>120</v>
      </c>
      <c r="F9" s="604">
        <v>141</v>
      </c>
      <c r="G9" s="603">
        <v>156</v>
      </c>
      <c r="H9" s="594">
        <v>93</v>
      </c>
      <c r="I9" s="594">
        <v>174</v>
      </c>
      <c r="J9" s="604">
        <v>113</v>
      </c>
      <c r="K9" s="603">
        <v>134</v>
      </c>
      <c r="L9" s="594">
        <v>143</v>
      </c>
      <c r="M9" s="594">
        <v>155</v>
      </c>
      <c r="N9" s="604">
        <v>108</v>
      </c>
      <c r="O9" s="603">
        <v>108</v>
      </c>
      <c r="P9" s="594">
        <v>148</v>
      </c>
      <c r="Q9" s="594">
        <v>173</v>
      </c>
      <c r="R9" s="604">
        <v>142</v>
      </c>
      <c r="S9" s="603">
        <v>151</v>
      </c>
      <c r="T9" s="594">
        <v>139</v>
      </c>
      <c r="U9" s="594">
        <v>133</v>
      </c>
      <c r="V9" s="604">
        <v>138</v>
      </c>
      <c r="W9" s="603">
        <v>120</v>
      </c>
      <c r="X9" s="594">
        <v>129</v>
      </c>
      <c r="Y9" s="594">
        <v>101</v>
      </c>
      <c r="Z9" s="604">
        <v>128</v>
      </c>
      <c r="AA9" s="603">
        <v>138</v>
      </c>
      <c r="AB9" s="594">
        <v>157</v>
      </c>
      <c r="AC9" s="594">
        <v>149</v>
      </c>
      <c r="AD9" s="604">
        <v>124</v>
      </c>
      <c r="AE9" s="603">
        <v>168</v>
      </c>
      <c r="AF9" s="594">
        <v>104</v>
      </c>
      <c r="AG9" s="594">
        <v>147</v>
      </c>
      <c r="AH9" s="604">
        <v>156</v>
      </c>
      <c r="AI9" s="613">
        <v>138</v>
      </c>
      <c r="AJ9" s="597">
        <v>157</v>
      </c>
      <c r="AK9" s="597">
        <v>121</v>
      </c>
      <c r="AL9" s="614">
        <v>158</v>
      </c>
      <c r="AM9" s="603">
        <v>145</v>
      </c>
      <c r="AN9" s="594">
        <v>179</v>
      </c>
      <c r="AO9" s="594">
        <v>147</v>
      </c>
      <c r="AP9" s="604">
        <v>110</v>
      </c>
      <c r="AQ9" s="603">
        <v>106</v>
      </c>
      <c r="AR9" s="594">
        <v>152</v>
      </c>
      <c r="AS9" s="594">
        <v>111</v>
      </c>
      <c r="AT9" s="604">
        <v>121</v>
      </c>
      <c r="AU9" s="623">
        <f t="shared" si="0"/>
        <v>181</v>
      </c>
      <c r="AV9" s="624">
        <f t="shared" si="1"/>
        <v>93</v>
      </c>
    </row>
    <row r="10" spans="2:48" x14ac:dyDescent="0.2">
      <c r="B10" s="616" t="s">
        <v>68</v>
      </c>
      <c r="C10" s="603">
        <v>167</v>
      </c>
      <c r="D10" s="594">
        <v>153</v>
      </c>
      <c r="E10" s="594">
        <v>165</v>
      </c>
      <c r="F10" s="604">
        <v>158</v>
      </c>
      <c r="G10" s="603">
        <v>158</v>
      </c>
      <c r="H10" s="594">
        <v>154</v>
      </c>
      <c r="I10" s="594">
        <v>219</v>
      </c>
      <c r="J10" s="604">
        <v>151</v>
      </c>
      <c r="K10" s="603">
        <v>190</v>
      </c>
      <c r="L10" s="594">
        <v>160</v>
      </c>
      <c r="M10" s="594">
        <v>158</v>
      </c>
      <c r="N10" s="604">
        <v>167</v>
      </c>
      <c r="O10" s="603">
        <v>139</v>
      </c>
      <c r="P10" s="594">
        <v>201</v>
      </c>
      <c r="Q10" s="594">
        <v>179</v>
      </c>
      <c r="R10" s="604">
        <v>197</v>
      </c>
      <c r="S10" s="603">
        <v>151</v>
      </c>
      <c r="T10" s="594">
        <v>176</v>
      </c>
      <c r="U10" s="594">
        <v>185</v>
      </c>
      <c r="V10" s="604">
        <v>140</v>
      </c>
      <c r="W10" s="603">
        <v>190</v>
      </c>
      <c r="X10" s="594">
        <v>202</v>
      </c>
      <c r="Y10" s="594">
        <v>184</v>
      </c>
      <c r="Z10" s="604">
        <v>144</v>
      </c>
      <c r="AA10" s="603">
        <v>160</v>
      </c>
      <c r="AB10" s="594">
        <v>144</v>
      </c>
      <c r="AC10" s="594">
        <v>219</v>
      </c>
      <c r="AD10" s="604">
        <v>198</v>
      </c>
      <c r="AE10" s="605"/>
      <c r="AF10" s="596"/>
      <c r="AG10" s="596"/>
      <c r="AH10" s="606"/>
      <c r="AI10" s="613">
        <v>158</v>
      </c>
      <c r="AJ10" s="597">
        <v>169</v>
      </c>
      <c r="AK10" s="597">
        <v>147</v>
      </c>
      <c r="AL10" s="614">
        <v>168</v>
      </c>
      <c r="AM10" s="603">
        <v>212</v>
      </c>
      <c r="AN10" s="594">
        <v>174</v>
      </c>
      <c r="AO10" s="594">
        <v>168</v>
      </c>
      <c r="AP10" s="604">
        <v>170</v>
      </c>
      <c r="AQ10" s="603">
        <v>158</v>
      </c>
      <c r="AR10" s="594">
        <v>148</v>
      </c>
      <c r="AS10" s="594">
        <v>183</v>
      </c>
      <c r="AT10" s="604">
        <v>215</v>
      </c>
      <c r="AU10" s="623">
        <f t="shared" si="0"/>
        <v>219</v>
      </c>
      <c r="AV10" s="624">
        <f t="shared" si="1"/>
        <v>139</v>
      </c>
    </row>
    <row r="11" spans="2:48" x14ac:dyDescent="0.2">
      <c r="B11" s="616" t="s">
        <v>12</v>
      </c>
      <c r="C11" s="603">
        <v>148</v>
      </c>
      <c r="D11" s="594">
        <v>165</v>
      </c>
      <c r="E11" s="594">
        <v>205</v>
      </c>
      <c r="F11" s="604">
        <v>129</v>
      </c>
      <c r="G11" s="603">
        <v>177</v>
      </c>
      <c r="H11" s="594">
        <v>219</v>
      </c>
      <c r="I11" s="594">
        <v>168</v>
      </c>
      <c r="J11" s="604">
        <v>167</v>
      </c>
      <c r="K11" s="603">
        <v>184</v>
      </c>
      <c r="L11" s="594">
        <v>185</v>
      </c>
      <c r="M11" s="594">
        <v>177</v>
      </c>
      <c r="N11" s="604">
        <v>163</v>
      </c>
      <c r="O11" s="603">
        <v>188</v>
      </c>
      <c r="P11" s="594">
        <v>192</v>
      </c>
      <c r="Q11" s="594">
        <v>153</v>
      </c>
      <c r="R11" s="604">
        <v>169</v>
      </c>
      <c r="S11" s="603">
        <v>178</v>
      </c>
      <c r="T11" s="594">
        <v>153</v>
      </c>
      <c r="U11" s="594">
        <v>156</v>
      </c>
      <c r="V11" s="604">
        <v>200</v>
      </c>
      <c r="W11" s="603">
        <v>201</v>
      </c>
      <c r="X11" s="594">
        <v>159</v>
      </c>
      <c r="Y11" s="594">
        <v>184</v>
      </c>
      <c r="Z11" s="604">
        <v>203</v>
      </c>
      <c r="AA11" s="603">
        <v>157</v>
      </c>
      <c r="AB11" s="594">
        <v>191</v>
      </c>
      <c r="AC11" s="594">
        <v>191</v>
      </c>
      <c r="AD11" s="604">
        <v>123</v>
      </c>
      <c r="AE11" s="603">
        <v>167</v>
      </c>
      <c r="AF11" s="594">
        <v>222</v>
      </c>
      <c r="AG11" s="594">
        <v>179</v>
      </c>
      <c r="AH11" s="604">
        <v>165</v>
      </c>
      <c r="AI11" s="613">
        <v>168</v>
      </c>
      <c r="AJ11" s="597">
        <v>203</v>
      </c>
      <c r="AK11" s="597">
        <v>159</v>
      </c>
      <c r="AL11" s="614">
        <v>204</v>
      </c>
      <c r="AM11" s="605"/>
      <c r="AN11" s="596"/>
      <c r="AO11" s="596"/>
      <c r="AP11" s="606"/>
      <c r="AQ11" s="603">
        <v>165</v>
      </c>
      <c r="AR11" s="594">
        <v>221</v>
      </c>
      <c r="AS11" s="594">
        <v>144</v>
      </c>
      <c r="AT11" s="604">
        <v>209</v>
      </c>
      <c r="AU11" s="623">
        <f t="shared" si="0"/>
        <v>222</v>
      </c>
      <c r="AV11" s="624">
        <f t="shared" si="1"/>
        <v>123</v>
      </c>
    </row>
    <row r="12" spans="2:48" x14ac:dyDescent="0.2">
      <c r="B12" s="628" t="s">
        <v>34</v>
      </c>
      <c r="C12" s="603">
        <v>196</v>
      </c>
      <c r="D12" s="594">
        <v>204</v>
      </c>
      <c r="E12" s="594">
        <v>143</v>
      </c>
      <c r="F12" s="604">
        <v>170</v>
      </c>
      <c r="G12" s="603">
        <v>163</v>
      </c>
      <c r="H12" s="594">
        <v>168</v>
      </c>
      <c r="I12" s="594">
        <v>163</v>
      </c>
      <c r="J12" s="604">
        <v>182</v>
      </c>
      <c r="K12" s="603">
        <v>210</v>
      </c>
      <c r="L12" s="594">
        <v>171</v>
      </c>
      <c r="M12" s="594">
        <v>203</v>
      </c>
      <c r="N12" s="604">
        <v>209</v>
      </c>
      <c r="O12" s="603">
        <v>145</v>
      </c>
      <c r="P12" s="594">
        <v>248</v>
      </c>
      <c r="Q12" s="594">
        <v>213</v>
      </c>
      <c r="R12" s="604">
        <v>190</v>
      </c>
      <c r="S12" s="603">
        <v>181</v>
      </c>
      <c r="T12" s="594">
        <v>199</v>
      </c>
      <c r="U12" s="594">
        <v>178</v>
      </c>
      <c r="V12" s="604">
        <v>194</v>
      </c>
      <c r="W12" s="603">
        <v>189</v>
      </c>
      <c r="X12" s="594">
        <v>210</v>
      </c>
      <c r="Y12" s="594">
        <v>193</v>
      </c>
      <c r="Z12" s="604">
        <v>195</v>
      </c>
      <c r="AA12" s="603">
        <v>181</v>
      </c>
      <c r="AB12" s="594">
        <v>175</v>
      </c>
      <c r="AC12" s="594">
        <v>134</v>
      </c>
      <c r="AD12" s="604">
        <v>224</v>
      </c>
      <c r="AE12" s="603">
        <v>195</v>
      </c>
      <c r="AF12" s="594">
        <v>193</v>
      </c>
      <c r="AG12" s="594">
        <v>214</v>
      </c>
      <c r="AH12" s="604">
        <v>199</v>
      </c>
      <c r="AI12" s="605"/>
      <c r="AJ12" s="596"/>
      <c r="AK12" s="596"/>
      <c r="AL12" s="606"/>
      <c r="AM12" s="605"/>
      <c r="AN12" s="596"/>
      <c r="AO12" s="596"/>
      <c r="AP12" s="606"/>
      <c r="AQ12" s="603">
        <v>166</v>
      </c>
      <c r="AR12" s="594">
        <v>169</v>
      </c>
      <c r="AS12" s="594">
        <v>190</v>
      </c>
      <c r="AT12" s="604">
        <v>160</v>
      </c>
      <c r="AU12" s="631">
        <f t="shared" si="0"/>
        <v>248</v>
      </c>
      <c r="AV12" s="624">
        <f t="shared" si="1"/>
        <v>134</v>
      </c>
    </row>
    <row r="13" spans="2:48" x14ac:dyDescent="0.2">
      <c r="B13" s="616" t="s">
        <v>119</v>
      </c>
      <c r="C13" s="603">
        <v>171</v>
      </c>
      <c r="D13" s="594">
        <v>170</v>
      </c>
      <c r="E13" s="594">
        <v>128</v>
      </c>
      <c r="F13" s="604">
        <v>130</v>
      </c>
      <c r="G13" s="603">
        <v>132</v>
      </c>
      <c r="H13" s="594">
        <v>144</v>
      </c>
      <c r="I13" s="594">
        <v>161</v>
      </c>
      <c r="J13" s="604">
        <v>154</v>
      </c>
      <c r="K13" s="603">
        <v>177</v>
      </c>
      <c r="L13" s="594">
        <v>154</v>
      </c>
      <c r="M13" s="594">
        <v>137</v>
      </c>
      <c r="N13" s="604">
        <v>154</v>
      </c>
      <c r="O13" s="603">
        <v>124</v>
      </c>
      <c r="P13" s="594">
        <v>171</v>
      </c>
      <c r="Q13" s="594">
        <v>180</v>
      </c>
      <c r="R13" s="604">
        <v>140</v>
      </c>
      <c r="S13" s="603">
        <v>143</v>
      </c>
      <c r="T13" s="594">
        <v>212</v>
      </c>
      <c r="U13" s="594">
        <v>151</v>
      </c>
      <c r="V13" s="604">
        <v>155</v>
      </c>
      <c r="W13" s="603">
        <v>219</v>
      </c>
      <c r="X13" s="594">
        <v>178</v>
      </c>
      <c r="Y13" s="594">
        <v>164</v>
      </c>
      <c r="Z13" s="604">
        <v>167</v>
      </c>
      <c r="AA13" s="603">
        <v>137</v>
      </c>
      <c r="AB13" s="594">
        <v>120</v>
      </c>
      <c r="AC13" s="594">
        <v>201</v>
      </c>
      <c r="AD13" s="604">
        <v>167</v>
      </c>
      <c r="AE13" s="605"/>
      <c r="AF13" s="596"/>
      <c r="AG13" s="596"/>
      <c r="AH13" s="606"/>
      <c r="AI13" s="613">
        <v>158</v>
      </c>
      <c r="AJ13" s="597">
        <v>177</v>
      </c>
      <c r="AK13" s="597">
        <v>158</v>
      </c>
      <c r="AL13" s="614">
        <v>165</v>
      </c>
      <c r="AM13" s="603">
        <v>150</v>
      </c>
      <c r="AN13" s="594">
        <v>138</v>
      </c>
      <c r="AO13" s="594">
        <v>166</v>
      </c>
      <c r="AP13" s="604">
        <v>146</v>
      </c>
      <c r="AQ13" s="603">
        <v>126</v>
      </c>
      <c r="AR13" s="594">
        <v>131</v>
      </c>
      <c r="AS13" s="594">
        <v>140</v>
      </c>
      <c r="AT13" s="604">
        <v>172</v>
      </c>
      <c r="AU13" s="623">
        <f t="shared" si="0"/>
        <v>219</v>
      </c>
      <c r="AV13" s="624">
        <f t="shared" si="1"/>
        <v>120</v>
      </c>
    </row>
    <row r="14" spans="2:48" x14ac:dyDescent="0.2">
      <c r="B14" s="617" t="s">
        <v>194</v>
      </c>
      <c r="C14" s="605"/>
      <c r="D14" s="596"/>
      <c r="E14" s="596"/>
      <c r="F14" s="606"/>
      <c r="G14" s="605"/>
      <c r="H14" s="596"/>
      <c r="I14" s="596"/>
      <c r="J14" s="606"/>
      <c r="K14" s="605"/>
      <c r="L14" s="596"/>
      <c r="M14" s="596"/>
      <c r="N14" s="606"/>
      <c r="O14" s="603">
        <v>136</v>
      </c>
      <c r="P14" s="594">
        <v>147</v>
      </c>
      <c r="Q14" s="594">
        <v>165</v>
      </c>
      <c r="R14" s="604">
        <v>132</v>
      </c>
      <c r="S14" s="603">
        <v>159</v>
      </c>
      <c r="T14" s="594">
        <v>102</v>
      </c>
      <c r="U14" s="594">
        <v>155</v>
      </c>
      <c r="V14" s="604">
        <v>135</v>
      </c>
      <c r="W14" s="603">
        <v>135</v>
      </c>
      <c r="X14" s="594">
        <v>127</v>
      </c>
      <c r="Y14" s="594">
        <v>126</v>
      </c>
      <c r="Z14" s="604">
        <v>125</v>
      </c>
      <c r="AA14" s="603">
        <v>132</v>
      </c>
      <c r="AB14" s="594">
        <v>112</v>
      </c>
      <c r="AC14" s="594">
        <v>133</v>
      </c>
      <c r="AD14" s="604">
        <v>92</v>
      </c>
      <c r="AE14" s="605"/>
      <c r="AF14" s="596"/>
      <c r="AG14" s="596"/>
      <c r="AH14" s="606"/>
      <c r="AI14" s="613">
        <v>166</v>
      </c>
      <c r="AJ14" s="597">
        <v>118</v>
      </c>
      <c r="AK14" s="597">
        <v>114</v>
      </c>
      <c r="AL14" s="614">
        <v>124</v>
      </c>
      <c r="AM14" s="603">
        <v>138</v>
      </c>
      <c r="AN14" s="594">
        <v>151</v>
      </c>
      <c r="AO14" s="594">
        <v>130</v>
      </c>
      <c r="AP14" s="604">
        <v>164</v>
      </c>
      <c r="AQ14" s="603">
        <v>174</v>
      </c>
      <c r="AR14" s="594">
        <v>131</v>
      </c>
      <c r="AS14" s="594">
        <v>144</v>
      </c>
      <c r="AT14" s="604">
        <v>165</v>
      </c>
      <c r="AU14" s="623">
        <f t="shared" si="0"/>
        <v>174</v>
      </c>
      <c r="AV14" s="624">
        <f t="shared" si="1"/>
        <v>92</v>
      </c>
    </row>
    <row r="15" spans="2:48" ht="13.5" customHeight="1" x14ac:dyDescent="0.2">
      <c r="B15" s="630" t="s">
        <v>41</v>
      </c>
      <c r="C15" s="603">
        <v>172</v>
      </c>
      <c r="D15" s="594">
        <v>170</v>
      </c>
      <c r="E15" s="594">
        <v>152</v>
      </c>
      <c r="F15" s="604">
        <v>146</v>
      </c>
      <c r="G15" s="603">
        <v>110</v>
      </c>
      <c r="H15" s="594">
        <v>173</v>
      </c>
      <c r="I15" s="594">
        <v>179</v>
      </c>
      <c r="J15" s="604">
        <v>182</v>
      </c>
      <c r="K15" s="603">
        <v>166</v>
      </c>
      <c r="L15" s="594">
        <v>151</v>
      </c>
      <c r="M15" s="594">
        <v>183</v>
      </c>
      <c r="N15" s="604">
        <v>202</v>
      </c>
      <c r="O15" s="603">
        <v>159</v>
      </c>
      <c r="P15" s="594">
        <v>165</v>
      </c>
      <c r="Q15" s="594">
        <v>175</v>
      </c>
      <c r="R15" s="604">
        <v>154</v>
      </c>
      <c r="S15" s="603">
        <v>170</v>
      </c>
      <c r="T15" s="594">
        <v>181</v>
      </c>
      <c r="U15" s="594">
        <v>177</v>
      </c>
      <c r="V15" s="604">
        <v>181</v>
      </c>
      <c r="W15" s="603">
        <v>161</v>
      </c>
      <c r="X15" s="594">
        <v>208</v>
      </c>
      <c r="Y15" s="594">
        <v>183</v>
      </c>
      <c r="Z15" s="604">
        <v>205</v>
      </c>
      <c r="AA15" s="603">
        <v>148</v>
      </c>
      <c r="AB15" s="594">
        <v>157</v>
      </c>
      <c r="AC15" s="594">
        <v>191</v>
      </c>
      <c r="AD15" s="604">
        <v>146</v>
      </c>
      <c r="AE15" s="603">
        <v>180</v>
      </c>
      <c r="AF15" s="594">
        <v>157</v>
      </c>
      <c r="AG15" s="594">
        <v>151</v>
      </c>
      <c r="AH15" s="604">
        <v>175</v>
      </c>
      <c r="AI15" s="613">
        <v>200</v>
      </c>
      <c r="AJ15" s="597">
        <v>236</v>
      </c>
      <c r="AK15" s="597">
        <v>168</v>
      </c>
      <c r="AL15" s="614">
        <v>199</v>
      </c>
      <c r="AM15" s="603">
        <v>179</v>
      </c>
      <c r="AN15" s="594">
        <v>149</v>
      </c>
      <c r="AO15" s="594">
        <v>145</v>
      </c>
      <c r="AP15" s="604">
        <v>235</v>
      </c>
      <c r="AQ15" s="603">
        <v>244</v>
      </c>
      <c r="AR15" s="594">
        <v>212</v>
      </c>
      <c r="AS15" s="594">
        <v>207</v>
      </c>
      <c r="AT15" s="604">
        <v>166</v>
      </c>
      <c r="AU15" s="623">
        <f t="shared" si="0"/>
        <v>244</v>
      </c>
      <c r="AV15" s="624">
        <f t="shared" si="1"/>
        <v>110</v>
      </c>
    </row>
    <row r="16" spans="2:48" x14ac:dyDescent="0.2">
      <c r="B16" s="616" t="s">
        <v>11</v>
      </c>
      <c r="C16" s="605"/>
      <c r="D16" s="596"/>
      <c r="E16" s="596"/>
      <c r="F16" s="606"/>
      <c r="G16" s="603">
        <v>134</v>
      </c>
      <c r="H16" s="594">
        <v>150</v>
      </c>
      <c r="I16" s="594">
        <v>133</v>
      </c>
      <c r="J16" s="604">
        <v>166</v>
      </c>
      <c r="K16" s="603">
        <v>191</v>
      </c>
      <c r="L16" s="594">
        <v>163</v>
      </c>
      <c r="M16" s="594">
        <v>135</v>
      </c>
      <c r="N16" s="604">
        <v>208</v>
      </c>
      <c r="O16" s="603">
        <v>210</v>
      </c>
      <c r="P16" s="594">
        <v>188</v>
      </c>
      <c r="Q16" s="594">
        <v>159</v>
      </c>
      <c r="R16" s="604">
        <v>166</v>
      </c>
      <c r="S16" s="603">
        <v>188</v>
      </c>
      <c r="T16" s="594">
        <v>114</v>
      </c>
      <c r="U16" s="594">
        <v>137</v>
      </c>
      <c r="V16" s="604">
        <v>145</v>
      </c>
      <c r="W16" s="603">
        <v>164</v>
      </c>
      <c r="X16" s="594">
        <v>173</v>
      </c>
      <c r="Y16" s="594">
        <v>148</v>
      </c>
      <c r="Z16" s="604">
        <v>161</v>
      </c>
      <c r="AA16" s="603">
        <v>181</v>
      </c>
      <c r="AB16" s="594">
        <v>165</v>
      </c>
      <c r="AC16" s="594">
        <v>191</v>
      </c>
      <c r="AD16" s="604">
        <v>190</v>
      </c>
      <c r="AE16" s="603">
        <v>116</v>
      </c>
      <c r="AF16" s="594">
        <v>107</v>
      </c>
      <c r="AG16" s="594">
        <v>156</v>
      </c>
      <c r="AH16" s="604">
        <v>173</v>
      </c>
      <c r="AI16" s="613">
        <v>168</v>
      </c>
      <c r="AJ16" s="597">
        <v>200</v>
      </c>
      <c r="AK16" s="597">
        <v>184</v>
      </c>
      <c r="AL16" s="614">
        <v>201</v>
      </c>
      <c r="AM16" s="603">
        <v>201</v>
      </c>
      <c r="AN16" s="594">
        <v>153</v>
      </c>
      <c r="AO16" s="594">
        <v>157</v>
      </c>
      <c r="AP16" s="604">
        <v>168</v>
      </c>
      <c r="AQ16" s="603">
        <v>170</v>
      </c>
      <c r="AR16" s="594">
        <v>171</v>
      </c>
      <c r="AS16" s="594">
        <v>158</v>
      </c>
      <c r="AT16" s="604">
        <v>202</v>
      </c>
      <c r="AU16" s="623">
        <f t="shared" si="0"/>
        <v>210</v>
      </c>
      <c r="AV16" s="624">
        <f t="shared" si="1"/>
        <v>107</v>
      </c>
    </row>
    <row r="17" spans="2:48" x14ac:dyDescent="0.2">
      <c r="B17" s="618" t="s">
        <v>39</v>
      </c>
      <c r="C17" s="605"/>
      <c r="D17" s="596"/>
      <c r="E17" s="596"/>
      <c r="F17" s="606"/>
      <c r="G17" s="603">
        <v>148</v>
      </c>
      <c r="H17" s="594">
        <v>137</v>
      </c>
      <c r="I17" s="594">
        <v>137</v>
      </c>
      <c r="J17" s="604">
        <v>156</v>
      </c>
      <c r="K17" s="605"/>
      <c r="L17" s="596"/>
      <c r="M17" s="596"/>
      <c r="N17" s="606"/>
      <c r="O17" s="603">
        <v>127</v>
      </c>
      <c r="P17" s="594">
        <v>187</v>
      </c>
      <c r="Q17" s="594">
        <v>187</v>
      </c>
      <c r="R17" s="604">
        <v>160</v>
      </c>
      <c r="S17" s="603">
        <v>191</v>
      </c>
      <c r="T17" s="594">
        <v>147</v>
      </c>
      <c r="U17" s="594">
        <v>179</v>
      </c>
      <c r="V17" s="604">
        <v>179</v>
      </c>
      <c r="W17" s="603">
        <v>155</v>
      </c>
      <c r="X17" s="594">
        <v>177</v>
      </c>
      <c r="Y17" s="594">
        <v>165</v>
      </c>
      <c r="Z17" s="604">
        <v>166</v>
      </c>
      <c r="AA17" s="603">
        <v>181</v>
      </c>
      <c r="AB17" s="594">
        <v>181</v>
      </c>
      <c r="AC17" s="594">
        <v>167</v>
      </c>
      <c r="AD17" s="604">
        <v>180</v>
      </c>
      <c r="AE17" s="605"/>
      <c r="AF17" s="596"/>
      <c r="AG17" s="596"/>
      <c r="AH17" s="606"/>
      <c r="AI17" s="613">
        <v>154</v>
      </c>
      <c r="AJ17" s="597">
        <v>151</v>
      </c>
      <c r="AK17" s="597">
        <v>151</v>
      </c>
      <c r="AL17" s="614">
        <v>157</v>
      </c>
      <c r="AM17" s="605"/>
      <c r="AN17" s="596"/>
      <c r="AO17" s="596"/>
      <c r="AP17" s="606"/>
      <c r="AQ17" s="603">
        <v>176</v>
      </c>
      <c r="AR17" s="594">
        <v>157</v>
      </c>
      <c r="AS17" s="594">
        <v>170</v>
      </c>
      <c r="AT17" s="604">
        <v>163</v>
      </c>
      <c r="AU17" s="623">
        <f t="shared" si="0"/>
        <v>191</v>
      </c>
      <c r="AV17" s="624">
        <f t="shared" si="1"/>
        <v>127</v>
      </c>
    </row>
    <row r="18" spans="2:48" x14ac:dyDescent="0.2">
      <c r="B18" s="619" t="s">
        <v>65</v>
      </c>
      <c r="C18" s="605"/>
      <c r="D18" s="596"/>
      <c r="E18" s="596"/>
      <c r="F18" s="606"/>
      <c r="G18" s="603">
        <v>159</v>
      </c>
      <c r="H18" s="594">
        <v>170</v>
      </c>
      <c r="I18" s="594">
        <v>186</v>
      </c>
      <c r="J18" s="604">
        <v>129</v>
      </c>
      <c r="K18" s="603">
        <v>155</v>
      </c>
      <c r="L18" s="594">
        <v>159</v>
      </c>
      <c r="M18" s="594">
        <v>189</v>
      </c>
      <c r="N18" s="604">
        <v>136</v>
      </c>
      <c r="O18" s="605"/>
      <c r="P18" s="596"/>
      <c r="Q18" s="596"/>
      <c r="R18" s="606"/>
      <c r="S18" s="605"/>
      <c r="T18" s="596"/>
      <c r="U18" s="596"/>
      <c r="V18" s="606"/>
      <c r="W18" s="605"/>
      <c r="X18" s="596"/>
      <c r="Y18" s="596"/>
      <c r="Z18" s="606"/>
      <c r="AA18" s="603">
        <v>164</v>
      </c>
      <c r="AB18" s="594">
        <v>150</v>
      </c>
      <c r="AC18" s="594">
        <v>165</v>
      </c>
      <c r="AD18" s="604">
        <v>162</v>
      </c>
      <c r="AE18" s="605"/>
      <c r="AF18" s="596"/>
      <c r="AG18" s="596"/>
      <c r="AH18" s="606"/>
      <c r="AI18" s="605"/>
      <c r="AJ18" s="596"/>
      <c r="AK18" s="596"/>
      <c r="AL18" s="606"/>
      <c r="AM18" s="605"/>
      <c r="AN18" s="596"/>
      <c r="AO18" s="596"/>
      <c r="AP18" s="606"/>
      <c r="AQ18" s="603">
        <v>151</v>
      </c>
      <c r="AR18" s="594">
        <v>195</v>
      </c>
      <c r="AS18" s="594">
        <v>188</v>
      </c>
      <c r="AT18" s="604">
        <v>174</v>
      </c>
      <c r="AU18" s="623">
        <f t="shared" si="0"/>
        <v>195</v>
      </c>
      <c r="AV18" s="624">
        <f t="shared" si="1"/>
        <v>129</v>
      </c>
    </row>
    <row r="19" spans="2:48" x14ac:dyDescent="0.2">
      <c r="B19" s="619" t="s">
        <v>120</v>
      </c>
      <c r="C19" s="603">
        <v>151</v>
      </c>
      <c r="D19" s="594">
        <v>145</v>
      </c>
      <c r="E19" s="594">
        <v>129</v>
      </c>
      <c r="F19" s="604">
        <v>153</v>
      </c>
      <c r="G19" s="603">
        <v>134</v>
      </c>
      <c r="H19" s="594">
        <v>133</v>
      </c>
      <c r="I19" s="594">
        <v>120</v>
      </c>
      <c r="J19" s="604">
        <v>126</v>
      </c>
      <c r="K19" s="603">
        <v>104</v>
      </c>
      <c r="L19" s="594">
        <v>169</v>
      </c>
      <c r="M19" s="594">
        <v>148</v>
      </c>
      <c r="N19" s="604">
        <v>104</v>
      </c>
      <c r="O19" s="605"/>
      <c r="P19" s="596"/>
      <c r="Q19" s="596"/>
      <c r="R19" s="606"/>
      <c r="S19" s="605"/>
      <c r="T19" s="596"/>
      <c r="U19" s="596"/>
      <c r="V19" s="606"/>
      <c r="W19" s="605"/>
      <c r="X19" s="596"/>
      <c r="Y19" s="596"/>
      <c r="Z19" s="606"/>
      <c r="AA19" s="605"/>
      <c r="AB19" s="596"/>
      <c r="AC19" s="596"/>
      <c r="AD19" s="606"/>
      <c r="AE19" s="605"/>
      <c r="AF19" s="596"/>
      <c r="AG19" s="596"/>
      <c r="AH19" s="606"/>
      <c r="AI19" s="605"/>
      <c r="AJ19" s="596"/>
      <c r="AK19" s="596"/>
      <c r="AL19" s="606"/>
      <c r="AM19" s="605"/>
      <c r="AN19" s="596"/>
      <c r="AO19" s="596"/>
      <c r="AP19" s="606"/>
      <c r="AQ19" s="605"/>
      <c r="AR19" s="596"/>
      <c r="AS19" s="596"/>
      <c r="AT19" s="606"/>
      <c r="AU19" s="623">
        <f t="shared" si="0"/>
        <v>169</v>
      </c>
      <c r="AV19" s="624">
        <f t="shared" si="1"/>
        <v>104</v>
      </c>
    </row>
    <row r="20" spans="2:48" x14ac:dyDescent="0.2">
      <c r="B20" s="619" t="s">
        <v>193</v>
      </c>
      <c r="C20" s="605"/>
      <c r="D20" s="596"/>
      <c r="E20" s="596"/>
      <c r="F20" s="606"/>
      <c r="G20" s="605"/>
      <c r="H20" s="596"/>
      <c r="I20" s="596"/>
      <c r="J20" s="606"/>
      <c r="K20" s="603">
        <v>90</v>
      </c>
      <c r="L20" s="594">
        <v>125</v>
      </c>
      <c r="M20" s="594">
        <v>145</v>
      </c>
      <c r="N20" s="604">
        <v>150</v>
      </c>
      <c r="O20" s="605"/>
      <c r="P20" s="596"/>
      <c r="Q20" s="596"/>
      <c r="R20" s="606"/>
      <c r="S20" s="605"/>
      <c r="T20" s="596"/>
      <c r="U20" s="596"/>
      <c r="V20" s="606"/>
      <c r="W20" s="605"/>
      <c r="X20" s="596"/>
      <c r="Y20" s="596"/>
      <c r="Z20" s="606"/>
      <c r="AA20" s="605"/>
      <c r="AB20" s="596"/>
      <c r="AC20" s="596"/>
      <c r="AD20" s="606"/>
      <c r="AE20" s="603">
        <v>164</v>
      </c>
      <c r="AF20" s="594">
        <v>167</v>
      </c>
      <c r="AG20" s="594">
        <v>135</v>
      </c>
      <c r="AH20" s="604">
        <v>114</v>
      </c>
      <c r="AI20" s="605"/>
      <c r="AJ20" s="596"/>
      <c r="AK20" s="596"/>
      <c r="AL20" s="606"/>
      <c r="AM20" s="605"/>
      <c r="AN20" s="596"/>
      <c r="AO20" s="596"/>
      <c r="AP20" s="606"/>
      <c r="AQ20" s="605"/>
      <c r="AR20" s="596"/>
      <c r="AS20" s="596"/>
      <c r="AT20" s="606"/>
      <c r="AU20" s="623">
        <f t="shared" si="0"/>
        <v>167</v>
      </c>
      <c r="AV20" s="624">
        <f t="shared" si="1"/>
        <v>90</v>
      </c>
    </row>
    <row r="21" spans="2:48" x14ac:dyDescent="0.2">
      <c r="B21" s="619" t="s">
        <v>135</v>
      </c>
      <c r="C21" s="605"/>
      <c r="D21" s="596"/>
      <c r="E21" s="596"/>
      <c r="F21" s="606"/>
      <c r="G21" s="603">
        <v>127</v>
      </c>
      <c r="H21" s="594">
        <v>113</v>
      </c>
      <c r="I21" s="594">
        <v>147</v>
      </c>
      <c r="J21" s="604">
        <v>148</v>
      </c>
      <c r="K21" s="605"/>
      <c r="L21" s="596"/>
      <c r="M21" s="596"/>
      <c r="N21" s="606"/>
      <c r="O21" s="605"/>
      <c r="P21" s="596"/>
      <c r="Q21" s="596"/>
      <c r="R21" s="606"/>
      <c r="S21" s="605"/>
      <c r="T21" s="596"/>
      <c r="U21" s="596"/>
      <c r="V21" s="606"/>
      <c r="W21" s="605"/>
      <c r="X21" s="596"/>
      <c r="Y21" s="596"/>
      <c r="Z21" s="606"/>
      <c r="AA21" s="605"/>
      <c r="AB21" s="596"/>
      <c r="AC21" s="596"/>
      <c r="AD21" s="606"/>
      <c r="AE21" s="605"/>
      <c r="AF21" s="596"/>
      <c r="AG21" s="596"/>
      <c r="AH21" s="606"/>
      <c r="AI21" s="605"/>
      <c r="AJ21" s="596"/>
      <c r="AK21" s="596"/>
      <c r="AL21" s="606"/>
      <c r="AM21" s="605"/>
      <c r="AN21" s="596"/>
      <c r="AO21" s="596"/>
      <c r="AP21" s="606"/>
      <c r="AQ21" s="605"/>
      <c r="AR21" s="596"/>
      <c r="AS21" s="596"/>
      <c r="AT21" s="606"/>
      <c r="AU21" s="623">
        <f t="shared" si="0"/>
        <v>148</v>
      </c>
      <c r="AV21" s="624">
        <f t="shared" si="1"/>
        <v>113</v>
      </c>
    </row>
    <row r="22" spans="2:48" ht="15" thickBot="1" x14ac:dyDescent="0.25">
      <c r="B22" s="620" t="s">
        <v>192</v>
      </c>
      <c r="C22" s="607"/>
      <c r="D22" s="608"/>
      <c r="E22" s="608"/>
      <c r="F22" s="609"/>
      <c r="G22" s="607"/>
      <c r="H22" s="608"/>
      <c r="I22" s="608"/>
      <c r="J22" s="609"/>
      <c r="K22" s="610">
        <v>160</v>
      </c>
      <c r="L22" s="611">
        <v>131</v>
      </c>
      <c r="M22" s="611">
        <v>138</v>
      </c>
      <c r="N22" s="612">
        <v>117</v>
      </c>
      <c r="O22" s="607"/>
      <c r="P22" s="608"/>
      <c r="Q22" s="608"/>
      <c r="R22" s="609"/>
      <c r="S22" s="607"/>
      <c r="T22" s="608"/>
      <c r="U22" s="608"/>
      <c r="V22" s="609"/>
      <c r="W22" s="607"/>
      <c r="X22" s="608"/>
      <c r="Y22" s="608"/>
      <c r="Z22" s="609"/>
      <c r="AA22" s="607"/>
      <c r="AB22" s="608"/>
      <c r="AC22" s="608"/>
      <c r="AD22" s="609"/>
      <c r="AE22" s="607"/>
      <c r="AF22" s="608"/>
      <c r="AG22" s="608"/>
      <c r="AH22" s="609"/>
      <c r="AI22" s="607"/>
      <c r="AJ22" s="608"/>
      <c r="AK22" s="608"/>
      <c r="AL22" s="609"/>
      <c r="AM22" s="607"/>
      <c r="AN22" s="608"/>
      <c r="AO22" s="608"/>
      <c r="AP22" s="609"/>
      <c r="AQ22" s="607"/>
      <c r="AR22" s="608"/>
      <c r="AS22" s="608"/>
      <c r="AT22" s="609"/>
      <c r="AU22" s="625">
        <f t="shared" si="0"/>
        <v>160</v>
      </c>
      <c r="AV22" s="626">
        <f t="shared" si="1"/>
        <v>117</v>
      </c>
    </row>
    <row r="23" spans="2:48" ht="15" thickBot="1" x14ac:dyDescent="0.25"/>
    <row r="24" spans="2:48" ht="15.75" thickBot="1" x14ac:dyDescent="0.25">
      <c r="B24" s="593" t="s">
        <v>4</v>
      </c>
      <c r="C24" s="1952" t="s">
        <v>196</v>
      </c>
      <c r="D24" s="1950"/>
      <c r="E24" s="1950"/>
      <c r="F24" s="1953"/>
      <c r="G24" s="1949" t="s">
        <v>42</v>
      </c>
      <c r="H24" s="1950"/>
      <c r="I24" s="1950"/>
      <c r="J24" s="1951"/>
      <c r="K24" s="1952" t="s">
        <v>197</v>
      </c>
      <c r="L24" s="1950"/>
      <c r="M24" s="1950"/>
      <c r="N24" s="1953"/>
      <c r="O24" s="1949" t="s">
        <v>198</v>
      </c>
      <c r="P24" s="1950"/>
      <c r="Q24" s="1950"/>
      <c r="R24" s="1951"/>
      <c r="S24" s="1952" t="s">
        <v>19</v>
      </c>
      <c r="T24" s="1950"/>
      <c r="U24" s="1950"/>
      <c r="V24" s="1953"/>
      <c r="W24" s="1949" t="s">
        <v>199</v>
      </c>
      <c r="X24" s="1950"/>
      <c r="Y24" s="1950"/>
      <c r="Z24" s="1951"/>
      <c r="AA24" s="1952" t="s">
        <v>200</v>
      </c>
      <c r="AB24" s="1950"/>
      <c r="AC24" s="1950"/>
      <c r="AD24" s="1953"/>
      <c r="AE24" s="1949" t="s">
        <v>201</v>
      </c>
      <c r="AF24" s="1950"/>
      <c r="AG24" s="1950"/>
      <c r="AH24" s="1951"/>
      <c r="AI24" s="1952" t="s">
        <v>202</v>
      </c>
      <c r="AJ24" s="1950"/>
      <c r="AK24" s="1950"/>
      <c r="AL24" s="1953"/>
      <c r="AM24" s="1949" t="s">
        <v>203</v>
      </c>
      <c r="AN24" s="1950"/>
      <c r="AO24" s="1950"/>
      <c r="AP24" s="1951"/>
      <c r="AQ24" s="1952" t="s">
        <v>204</v>
      </c>
      <c r="AR24" s="1950"/>
      <c r="AS24" s="1950"/>
      <c r="AT24" s="1951"/>
      <c r="AU24" s="621" t="s">
        <v>205</v>
      </c>
      <c r="AV24" s="622" t="s">
        <v>206</v>
      </c>
    </row>
    <row r="25" spans="2:48" x14ac:dyDescent="0.2">
      <c r="B25" s="705" t="s">
        <v>44</v>
      </c>
      <c r="C25" s="706">
        <v>131</v>
      </c>
      <c r="D25" s="707">
        <v>180</v>
      </c>
      <c r="E25" s="707">
        <v>127</v>
      </c>
      <c r="F25" s="708">
        <v>140</v>
      </c>
      <c r="G25" s="683">
        <v>141</v>
      </c>
      <c r="H25" s="707">
        <v>155</v>
      </c>
      <c r="I25" s="707">
        <v>154</v>
      </c>
      <c r="J25" s="709">
        <v>140</v>
      </c>
      <c r="K25" s="706">
        <v>177</v>
      </c>
      <c r="L25" s="707">
        <v>141</v>
      </c>
      <c r="M25" s="707">
        <v>151</v>
      </c>
      <c r="N25" s="708">
        <v>138</v>
      </c>
      <c r="O25" s="683">
        <v>156</v>
      </c>
      <c r="P25" s="707">
        <v>142</v>
      </c>
      <c r="Q25" s="707">
        <v>147</v>
      </c>
      <c r="R25" s="709">
        <v>113</v>
      </c>
      <c r="S25" s="706">
        <v>176</v>
      </c>
      <c r="T25" s="707">
        <v>157</v>
      </c>
      <c r="U25" s="707">
        <v>235</v>
      </c>
      <c r="V25" s="708">
        <v>140</v>
      </c>
      <c r="W25" s="683">
        <v>137</v>
      </c>
      <c r="X25" s="707">
        <v>136</v>
      </c>
      <c r="Y25" s="707">
        <v>136</v>
      </c>
      <c r="Z25" s="709">
        <v>144</v>
      </c>
      <c r="AA25" s="706">
        <v>131</v>
      </c>
      <c r="AB25" s="707">
        <v>155</v>
      </c>
      <c r="AC25" s="707">
        <v>150</v>
      </c>
      <c r="AD25" s="708">
        <v>150</v>
      </c>
      <c r="AE25" s="683">
        <v>168</v>
      </c>
      <c r="AF25" s="707">
        <v>138</v>
      </c>
      <c r="AG25" s="707">
        <v>129</v>
      </c>
      <c r="AH25" s="709">
        <v>154</v>
      </c>
      <c r="AI25" s="706">
        <v>146</v>
      </c>
      <c r="AJ25" s="707">
        <v>119</v>
      </c>
      <c r="AK25" s="707">
        <v>148</v>
      </c>
      <c r="AL25" s="708">
        <v>151</v>
      </c>
      <c r="AM25" s="683">
        <v>160</v>
      </c>
      <c r="AN25" s="707">
        <v>126</v>
      </c>
      <c r="AO25" s="707">
        <v>131</v>
      </c>
      <c r="AP25" s="709">
        <v>137</v>
      </c>
      <c r="AQ25" s="706"/>
      <c r="AR25" s="707"/>
      <c r="AS25" s="707"/>
      <c r="AT25" s="709"/>
      <c r="AU25" s="631">
        <f t="shared" ref="AU25:AU31" si="2">MAX(C25:AT25)</f>
        <v>235</v>
      </c>
      <c r="AV25" s="624">
        <f t="shared" ref="AV25:AV31" si="3">MIN(C25:AT25)</f>
        <v>113</v>
      </c>
    </row>
    <row r="26" spans="2:48" x14ac:dyDescent="0.2">
      <c r="B26" s="616" t="s">
        <v>118</v>
      </c>
      <c r="C26" s="601">
        <v>139</v>
      </c>
      <c r="D26" s="594">
        <v>131</v>
      </c>
      <c r="E26" s="594">
        <v>102</v>
      </c>
      <c r="F26" s="599">
        <v>117</v>
      </c>
      <c r="G26" s="603">
        <v>91</v>
      </c>
      <c r="H26" s="594">
        <v>106</v>
      </c>
      <c r="I26" s="594">
        <v>93</v>
      </c>
      <c r="J26" s="604">
        <v>139</v>
      </c>
      <c r="K26" s="601">
        <v>138</v>
      </c>
      <c r="L26" s="594">
        <v>117</v>
      </c>
      <c r="M26" s="594">
        <v>124</v>
      </c>
      <c r="N26" s="599">
        <v>111</v>
      </c>
      <c r="O26" s="603">
        <v>141</v>
      </c>
      <c r="P26" s="594">
        <v>164</v>
      </c>
      <c r="Q26" s="594">
        <v>135</v>
      </c>
      <c r="R26" s="604">
        <v>139</v>
      </c>
      <c r="S26" s="601">
        <v>140</v>
      </c>
      <c r="T26" s="594">
        <v>113</v>
      </c>
      <c r="U26" s="594">
        <v>107</v>
      </c>
      <c r="V26" s="599">
        <v>110</v>
      </c>
      <c r="W26" s="605"/>
      <c r="X26" s="596"/>
      <c r="Y26" s="596"/>
      <c r="Z26" s="606"/>
      <c r="AA26" s="602"/>
      <c r="AB26" s="596"/>
      <c r="AC26" s="596"/>
      <c r="AD26" s="600"/>
      <c r="AE26" s="603">
        <v>124</v>
      </c>
      <c r="AF26" s="594">
        <v>182</v>
      </c>
      <c r="AG26" s="594">
        <v>110</v>
      </c>
      <c r="AH26" s="604">
        <v>175</v>
      </c>
      <c r="AI26" s="602"/>
      <c r="AJ26" s="596"/>
      <c r="AK26" s="596"/>
      <c r="AL26" s="600"/>
      <c r="AM26" s="605"/>
      <c r="AN26" s="596"/>
      <c r="AO26" s="596"/>
      <c r="AP26" s="606"/>
      <c r="AQ26" s="602"/>
      <c r="AR26" s="596"/>
      <c r="AS26" s="596"/>
      <c r="AT26" s="596"/>
      <c r="AU26" s="623">
        <f t="shared" si="2"/>
        <v>182</v>
      </c>
      <c r="AV26" s="624">
        <f t="shared" si="3"/>
        <v>91</v>
      </c>
    </row>
    <row r="27" spans="2:48" x14ac:dyDescent="0.2">
      <c r="B27" s="629" t="s">
        <v>10</v>
      </c>
      <c r="C27" s="601">
        <v>168</v>
      </c>
      <c r="D27" s="594">
        <v>117</v>
      </c>
      <c r="E27" s="594">
        <v>181</v>
      </c>
      <c r="F27" s="599">
        <v>144</v>
      </c>
      <c r="G27" s="603">
        <v>133</v>
      </c>
      <c r="H27" s="594">
        <v>129</v>
      </c>
      <c r="I27" s="594">
        <v>120</v>
      </c>
      <c r="J27" s="604">
        <v>220</v>
      </c>
      <c r="K27" s="601">
        <v>139</v>
      </c>
      <c r="L27" s="594">
        <v>211</v>
      </c>
      <c r="M27" s="594">
        <v>133</v>
      </c>
      <c r="N27" s="599">
        <v>143</v>
      </c>
      <c r="O27" s="603">
        <v>121</v>
      </c>
      <c r="P27" s="594">
        <v>155</v>
      </c>
      <c r="Q27" s="594">
        <v>149</v>
      </c>
      <c r="R27" s="604">
        <v>127</v>
      </c>
      <c r="S27" s="601">
        <v>151</v>
      </c>
      <c r="T27" s="594">
        <v>113</v>
      </c>
      <c r="U27" s="594">
        <v>135</v>
      </c>
      <c r="V27" s="599">
        <v>139</v>
      </c>
      <c r="W27" s="603">
        <v>128</v>
      </c>
      <c r="X27" s="594">
        <v>156</v>
      </c>
      <c r="Y27" s="594">
        <v>180</v>
      </c>
      <c r="Z27" s="604">
        <v>153</v>
      </c>
      <c r="AA27" s="601">
        <v>124</v>
      </c>
      <c r="AB27" s="594">
        <v>170</v>
      </c>
      <c r="AC27" s="594">
        <v>200</v>
      </c>
      <c r="AD27" s="599">
        <v>154</v>
      </c>
      <c r="AE27" s="603">
        <v>123</v>
      </c>
      <c r="AF27" s="594">
        <v>127</v>
      </c>
      <c r="AG27" s="594">
        <v>168</v>
      </c>
      <c r="AH27" s="604">
        <v>178</v>
      </c>
      <c r="AI27" s="601">
        <v>184</v>
      </c>
      <c r="AJ27" s="594">
        <v>173</v>
      </c>
      <c r="AK27" s="594">
        <v>161</v>
      </c>
      <c r="AL27" s="599">
        <v>144</v>
      </c>
      <c r="AM27" s="603">
        <v>153</v>
      </c>
      <c r="AN27" s="594">
        <v>142</v>
      </c>
      <c r="AO27" s="594">
        <v>160</v>
      </c>
      <c r="AP27" s="604">
        <v>85</v>
      </c>
      <c r="AQ27" s="601">
        <v>165</v>
      </c>
      <c r="AR27" s="594">
        <v>154</v>
      </c>
      <c r="AS27" s="594">
        <v>163</v>
      </c>
      <c r="AT27" s="604">
        <v>177</v>
      </c>
      <c r="AU27" s="623">
        <f t="shared" si="2"/>
        <v>220</v>
      </c>
      <c r="AV27" s="624">
        <f t="shared" si="3"/>
        <v>85</v>
      </c>
    </row>
    <row r="28" spans="2:48" x14ac:dyDescent="0.2">
      <c r="B28" s="616" t="s">
        <v>50</v>
      </c>
      <c r="C28" s="601">
        <v>147</v>
      </c>
      <c r="D28" s="594">
        <v>149</v>
      </c>
      <c r="E28" s="594">
        <v>143</v>
      </c>
      <c r="F28" s="599">
        <v>151</v>
      </c>
      <c r="G28" s="603">
        <v>181</v>
      </c>
      <c r="H28" s="594">
        <v>156</v>
      </c>
      <c r="I28" s="594">
        <v>190</v>
      </c>
      <c r="J28" s="604">
        <v>180</v>
      </c>
      <c r="K28" s="601">
        <v>166</v>
      </c>
      <c r="L28" s="594">
        <v>179</v>
      </c>
      <c r="M28" s="594">
        <v>190</v>
      </c>
      <c r="N28" s="599">
        <v>188</v>
      </c>
      <c r="O28" s="603">
        <v>162</v>
      </c>
      <c r="P28" s="594">
        <v>182</v>
      </c>
      <c r="Q28" s="594">
        <v>180</v>
      </c>
      <c r="R28" s="604">
        <v>148</v>
      </c>
      <c r="S28" s="601">
        <v>182</v>
      </c>
      <c r="T28" s="594">
        <v>180</v>
      </c>
      <c r="U28" s="594">
        <v>102</v>
      </c>
      <c r="V28" s="599">
        <v>153</v>
      </c>
      <c r="W28" s="603">
        <v>167</v>
      </c>
      <c r="X28" s="594">
        <v>157</v>
      </c>
      <c r="Y28" s="594">
        <v>170</v>
      </c>
      <c r="Z28" s="604">
        <v>170</v>
      </c>
      <c r="AA28" s="601">
        <v>157</v>
      </c>
      <c r="AB28" s="594">
        <v>147</v>
      </c>
      <c r="AC28" s="594">
        <v>144</v>
      </c>
      <c r="AD28" s="599">
        <v>170</v>
      </c>
      <c r="AE28" s="605"/>
      <c r="AF28" s="596"/>
      <c r="AG28" s="596"/>
      <c r="AH28" s="606"/>
      <c r="AI28" s="601">
        <v>168</v>
      </c>
      <c r="AJ28" s="594">
        <v>169</v>
      </c>
      <c r="AK28" s="594">
        <v>148</v>
      </c>
      <c r="AL28" s="599">
        <v>181</v>
      </c>
      <c r="AM28" s="603">
        <v>166</v>
      </c>
      <c r="AN28" s="594">
        <v>125</v>
      </c>
      <c r="AO28" s="594">
        <v>130</v>
      </c>
      <c r="AP28" s="604">
        <v>148</v>
      </c>
      <c r="AQ28" s="601">
        <v>137</v>
      </c>
      <c r="AR28" s="594">
        <v>176</v>
      </c>
      <c r="AS28" s="594">
        <v>177</v>
      </c>
      <c r="AT28" s="604">
        <v>195</v>
      </c>
      <c r="AU28" s="623">
        <f t="shared" si="2"/>
        <v>195</v>
      </c>
      <c r="AV28" s="624">
        <f t="shared" si="3"/>
        <v>102</v>
      </c>
    </row>
    <row r="29" spans="2:48" x14ac:dyDescent="0.2">
      <c r="B29" s="616" t="s">
        <v>46</v>
      </c>
      <c r="C29" s="601">
        <v>180</v>
      </c>
      <c r="D29" s="594">
        <v>181</v>
      </c>
      <c r="E29" s="594">
        <v>139</v>
      </c>
      <c r="F29" s="599">
        <v>131</v>
      </c>
      <c r="G29" s="603">
        <v>191</v>
      </c>
      <c r="H29" s="594">
        <v>157</v>
      </c>
      <c r="I29" s="594">
        <v>203</v>
      </c>
      <c r="J29" s="604">
        <v>137</v>
      </c>
      <c r="K29" s="601">
        <v>188</v>
      </c>
      <c r="L29" s="594">
        <v>158</v>
      </c>
      <c r="M29" s="594">
        <v>191</v>
      </c>
      <c r="N29" s="599">
        <v>188</v>
      </c>
      <c r="O29" s="603">
        <v>138</v>
      </c>
      <c r="P29" s="594">
        <v>148</v>
      </c>
      <c r="Q29" s="594">
        <v>178</v>
      </c>
      <c r="R29" s="604">
        <v>194</v>
      </c>
      <c r="S29" s="601">
        <v>107</v>
      </c>
      <c r="T29" s="594">
        <v>123</v>
      </c>
      <c r="U29" s="594">
        <v>146</v>
      </c>
      <c r="V29" s="599">
        <v>137</v>
      </c>
      <c r="W29" s="603">
        <v>212</v>
      </c>
      <c r="X29" s="594">
        <v>150</v>
      </c>
      <c r="Y29" s="594">
        <v>196</v>
      </c>
      <c r="Z29" s="604">
        <v>157</v>
      </c>
      <c r="AA29" s="601">
        <v>181</v>
      </c>
      <c r="AB29" s="594">
        <v>158</v>
      </c>
      <c r="AC29" s="594">
        <v>157</v>
      </c>
      <c r="AD29" s="599">
        <v>182</v>
      </c>
      <c r="AE29" s="605"/>
      <c r="AF29" s="596"/>
      <c r="AG29" s="596"/>
      <c r="AH29" s="606"/>
      <c r="AI29" s="601">
        <v>144</v>
      </c>
      <c r="AJ29" s="594">
        <v>119</v>
      </c>
      <c r="AK29" s="594">
        <v>105</v>
      </c>
      <c r="AL29" s="599">
        <v>109</v>
      </c>
      <c r="AM29" s="603">
        <v>148</v>
      </c>
      <c r="AN29" s="594">
        <v>188</v>
      </c>
      <c r="AO29" s="594">
        <v>121</v>
      </c>
      <c r="AP29" s="604">
        <v>153</v>
      </c>
      <c r="AQ29" s="601">
        <v>152</v>
      </c>
      <c r="AR29" s="594">
        <v>178</v>
      </c>
      <c r="AS29" s="594">
        <v>163</v>
      </c>
      <c r="AT29" s="604">
        <v>137</v>
      </c>
      <c r="AU29" s="623">
        <f t="shared" si="2"/>
        <v>212</v>
      </c>
      <c r="AV29" s="624">
        <f t="shared" si="3"/>
        <v>105</v>
      </c>
    </row>
    <row r="30" spans="2:48" x14ac:dyDescent="0.2">
      <c r="B30" s="616" t="s">
        <v>14</v>
      </c>
      <c r="C30" s="602"/>
      <c r="D30" s="596"/>
      <c r="E30" s="596"/>
      <c r="F30" s="600"/>
      <c r="G30" s="603">
        <v>191</v>
      </c>
      <c r="H30" s="594">
        <v>159</v>
      </c>
      <c r="I30" s="594">
        <v>144</v>
      </c>
      <c r="J30" s="604">
        <v>178</v>
      </c>
      <c r="K30" s="601">
        <v>201</v>
      </c>
      <c r="L30" s="594">
        <v>154</v>
      </c>
      <c r="M30" s="594">
        <v>110</v>
      </c>
      <c r="N30" s="599">
        <v>158</v>
      </c>
      <c r="O30" s="603">
        <v>148</v>
      </c>
      <c r="P30" s="594">
        <v>180</v>
      </c>
      <c r="Q30" s="594">
        <v>164</v>
      </c>
      <c r="R30" s="604">
        <v>153</v>
      </c>
      <c r="S30" s="601">
        <v>174</v>
      </c>
      <c r="T30" s="594">
        <v>178</v>
      </c>
      <c r="U30" s="594">
        <v>165</v>
      </c>
      <c r="V30" s="599">
        <v>146</v>
      </c>
      <c r="W30" s="603">
        <v>163</v>
      </c>
      <c r="X30" s="594">
        <v>140</v>
      </c>
      <c r="Y30" s="594">
        <v>177</v>
      </c>
      <c r="Z30" s="604">
        <v>166</v>
      </c>
      <c r="AA30" s="601">
        <v>175</v>
      </c>
      <c r="AB30" s="594">
        <v>135</v>
      </c>
      <c r="AC30" s="594">
        <v>146</v>
      </c>
      <c r="AD30" s="599">
        <v>144</v>
      </c>
      <c r="AE30" s="603">
        <v>144</v>
      </c>
      <c r="AF30" s="594">
        <v>149</v>
      </c>
      <c r="AG30" s="594">
        <v>148</v>
      </c>
      <c r="AH30" s="604">
        <v>169</v>
      </c>
      <c r="AI30" s="601">
        <v>159</v>
      </c>
      <c r="AJ30" s="594">
        <v>118</v>
      </c>
      <c r="AK30" s="594">
        <v>146</v>
      </c>
      <c r="AL30" s="599">
        <v>168</v>
      </c>
      <c r="AM30" s="603">
        <v>124</v>
      </c>
      <c r="AN30" s="594">
        <v>162</v>
      </c>
      <c r="AO30" s="594">
        <v>130</v>
      </c>
      <c r="AP30" s="604">
        <v>123</v>
      </c>
      <c r="AQ30" s="601">
        <v>140</v>
      </c>
      <c r="AR30" s="594">
        <v>170</v>
      </c>
      <c r="AS30" s="594">
        <v>160</v>
      </c>
      <c r="AT30" s="604">
        <v>153</v>
      </c>
      <c r="AU30" s="623">
        <f t="shared" si="2"/>
        <v>201</v>
      </c>
      <c r="AV30" s="624">
        <f t="shared" si="3"/>
        <v>110</v>
      </c>
    </row>
    <row r="31" spans="2:48" x14ac:dyDescent="0.2">
      <c r="B31" s="629" t="s">
        <v>9</v>
      </c>
      <c r="C31" s="601">
        <v>185</v>
      </c>
      <c r="D31" s="594">
        <v>132</v>
      </c>
      <c r="E31" s="594">
        <v>162</v>
      </c>
      <c r="F31" s="599">
        <v>170</v>
      </c>
      <c r="G31" s="603">
        <v>119</v>
      </c>
      <c r="H31" s="594">
        <v>144</v>
      </c>
      <c r="I31" s="594">
        <v>147</v>
      </c>
      <c r="J31" s="604">
        <v>179</v>
      </c>
      <c r="K31" s="601">
        <v>165</v>
      </c>
      <c r="L31" s="594">
        <v>164</v>
      </c>
      <c r="M31" s="594">
        <v>168</v>
      </c>
      <c r="N31" s="599">
        <v>153</v>
      </c>
      <c r="O31" s="603">
        <v>140</v>
      </c>
      <c r="P31" s="594">
        <v>146</v>
      </c>
      <c r="Q31" s="594">
        <v>131</v>
      </c>
      <c r="R31" s="604">
        <v>127</v>
      </c>
      <c r="S31" s="601">
        <v>146</v>
      </c>
      <c r="T31" s="594">
        <v>178</v>
      </c>
      <c r="U31" s="594">
        <v>163</v>
      </c>
      <c r="V31" s="599">
        <v>158</v>
      </c>
      <c r="W31" s="603">
        <v>115</v>
      </c>
      <c r="X31" s="594">
        <v>143</v>
      </c>
      <c r="Y31" s="594">
        <v>151</v>
      </c>
      <c r="Z31" s="604">
        <v>162</v>
      </c>
      <c r="AA31" s="601">
        <v>145</v>
      </c>
      <c r="AB31" s="594">
        <v>157</v>
      </c>
      <c r="AC31" s="594">
        <v>158</v>
      </c>
      <c r="AD31" s="599">
        <v>144</v>
      </c>
      <c r="AE31" s="603">
        <v>143</v>
      </c>
      <c r="AF31" s="594">
        <v>145</v>
      </c>
      <c r="AG31" s="594">
        <v>144</v>
      </c>
      <c r="AH31" s="604">
        <v>115</v>
      </c>
      <c r="AI31" s="601">
        <v>128</v>
      </c>
      <c r="AJ31" s="594">
        <v>155</v>
      </c>
      <c r="AK31" s="594">
        <v>135</v>
      </c>
      <c r="AL31" s="599">
        <v>116</v>
      </c>
      <c r="AM31" s="603">
        <v>143</v>
      </c>
      <c r="AN31" s="594">
        <v>163</v>
      </c>
      <c r="AO31" s="594">
        <v>113</v>
      </c>
      <c r="AP31" s="604">
        <v>179</v>
      </c>
      <c r="AQ31" s="601">
        <v>148</v>
      </c>
      <c r="AR31" s="594">
        <v>135</v>
      </c>
      <c r="AS31" s="594">
        <v>156</v>
      </c>
      <c r="AT31" s="604">
        <v>140</v>
      </c>
      <c r="AU31" s="623">
        <f t="shared" si="2"/>
        <v>185</v>
      </c>
      <c r="AV31" s="624">
        <f t="shared" si="3"/>
        <v>113</v>
      </c>
    </row>
    <row r="32" spans="2:48" x14ac:dyDescent="0.2">
      <c r="B32" s="628" t="s">
        <v>36</v>
      </c>
      <c r="C32" s="601">
        <v>128</v>
      </c>
      <c r="D32" s="594">
        <v>164</v>
      </c>
      <c r="E32" s="594">
        <v>129</v>
      </c>
      <c r="F32" s="599">
        <v>139</v>
      </c>
      <c r="G32" s="603">
        <v>81</v>
      </c>
      <c r="H32" s="594">
        <v>138</v>
      </c>
      <c r="I32" s="594">
        <v>111</v>
      </c>
      <c r="J32" s="604">
        <v>101</v>
      </c>
      <c r="K32" s="601">
        <v>140</v>
      </c>
      <c r="L32" s="594">
        <v>126</v>
      </c>
      <c r="M32" s="594">
        <v>152</v>
      </c>
      <c r="N32" s="599">
        <v>127</v>
      </c>
      <c r="O32" s="603">
        <v>190</v>
      </c>
      <c r="P32" s="594">
        <v>167</v>
      </c>
      <c r="Q32" s="594">
        <v>135</v>
      </c>
      <c r="R32" s="604">
        <v>167</v>
      </c>
      <c r="S32" s="601">
        <v>104</v>
      </c>
      <c r="T32" s="594">
        <v>122</v>
      </c>
      <c r="U32" s="594">
        <v>144</v>
      </c>
      <c r="V32" s="599">
        <v>132</v>
      </c>
      <c r="W32" s="603">
        <v>125</v>
      </c>
      <c r="X32" s="594">
        <v>93</v>
      </c>
      <c r="Y32" s="594">
        <v>125</v>
      </c>
      <c r="Z32" s="604">
        <v>119</v>
      </c>
      <c r="AA32" s="601">
        <v>136</v>
      </c>
      <c r="AB32" s="594">
        <v>123</v>
      </c>
      <c r="AC32" s="594">
        <v>123</v>
      </c>
      <c r="AD32" s="599">
        <v>165</v>
      </c>
      <c r="AE32" s="605"/>
      <c r="AF32" s="596"/>
      <c r="AG32" s="596"/>
      <c r="AH32" s="606"/>
      <c r="AI32" s="601">
        <v>134</v>
      </c>
      <c r="AJ32" s="594">
        <v>124</v>
      </c>
      <c r="AK32" s="594">
        <v>125</v>
      </c>
      <c r="AL32" s="599">
        <v>92</v>
      </c>
      <c r="AM32" s="603">
        <v>106</v>
      </c>
      <c r="AN32" s="594">
        <v>136</v>
      </c>
      <c r="AO32" s="594">
        <v>104</v>
      </c>
      <c r="AP32" s="604">
        <v>172</v>
      </c>
      <c r="AQ32" s="602"/>
      <c r="AR32" s="596"/>
      <c r="AS32" s="596"/>
      <c r="AT32" s="596"/>
      <c r="AU32" s="623">
        <f t="shared" ref="AU32:AU37" si="4">MAX(C32:AT32)</f>
        <v>190</v>
      </c>
      <c r="AV32" s="627">
        <f t="shared" ref="AV32:AV37" si="5">MIN(C32:AT32)</f>
        <v>81</v>
      </c>
    </row>
    <row r="33" spans="2:48" x14ac:dyDescent="0.2">
      <c r="B33" s="616" t="s">
        <v>66</v>
      </c>
      <c r="C33" s="601">
        <v>180</v>
      </c>
      <c r="D33" s="594">
        <v>135</v>
      </c>
      <c r="E33" s="594">
        <v>178</v>
      </c>
      <c r="F33" s="599">
        <v>137</v>
      </c>
      <c r="G33" s="603">
        <v>160</v>
      </c>
      <c r="H33" s="594">
        <v>133</v>
      </c>
      <c r="I33" s="594">
        <v>123</v>
      </c>
      <c r="J33" s="604">
        <v>179</v>
      </c>
      <c r="K33" s="601">
        <v>185</v>
      </c>
      <c r="L33" s="594">
        <v>137</v>
      </c>
      <c r="M33" s="594">
        <v>156</v>
      </c>
      <c r="N33" s="599">
        <v>175</v>
      </c>
      <c r="O33" s="603">
        <v>115</v>
      </c>
      <c r="P33" s="594">
        <v>109</v>
      </c>
      <c r="Q33" s="594">
        <v>152</v>
      </c>
      <c r="R33" s="604">
        <v>132</v>
      </c>
      <c r="S33" s="601">
        <v>134</v>
      </c>
      <c r="T33" s="594">
        <v>154</v>
      </c>
      <c r="U33" s="594">
        <v>141</v>
      </c>
      <c r="V33" s="599">
        <v>199</v>
      </c>
      <c r="W33" s="603">
        <v>117</v>
      </c>
      <c r="X33" s="594">
        <v>131</v>
      </c>
      <c r="Y33" s="594">
        <v>133</v>
      </c>
      <c r="Z33" s="604">
        <v>135</v>
      </c>
      <c r="AA33" s="601">
        <v>168</v>
      </c>
      <c r="AB33" s="594">
        <v>129</v>
      </c>
      <c r="AC33" s="594">
        <v>180</v>
      </c>
      <c r="AD33" s="599">
        <v>122</v>
      </c>
      <c r="AE33" s="605"/>
      <c r="AF33" s="596"/>
      <c r="AG33" s="596"/>
      <c r="AH33" s="606"/>
      <c r="AI33" s="602"/>
      <c r="AJ33" s="596"/>
      <c r="AK33" s="596"/>
      <c r="AL33" s="600"/>
      <c r="AM33" s="603">
        <v>158</v>
      </c>
      <c r="AN33" s="594">
        <v>151</v>
      </c>
      <c r="AO33" s="594">
        <v>145</v>
      </c>
      <c r="AP33" s="604">
        <v>110</v>
      </c>
      <c r="AQ33" s="601">
        <v>145</v>
      </c>
      <c r="AR33" s="594">
        <v>138</v>
      </c>
      <c r="AS33" s="594">
        <v>103</v>
      </c>
      <c r="AT33" s="604">
        <v>145</v>
      </c>
      <c r="AU33" s="623">
        <f>MAX(C33:AT33)</f>
        <v>199</v>
      </c>
      <c r="AV33" s="624">
        <f>MIN(C33:AT33)</f>
        <v>103</v>
      </c>
    </row>
    <row r="34" spans="2:48" x14ac:dyDescent="0.2">
      <c r="B34" s="616" t="s">
        <v>136</v>
      </c>
      <c r="C34" s="602"/>
      <c r="D34" s="596"/>
      <c r="E34" s="596"/>
      <c r="F34" s="600"/>
      <c r="G34" s="603">
        <v>119</v>
      </c>
      <c r="H34" s="594">
        <v>119</v>
      </c>
      <c r="I34" s="594">
        <v>149</v>
      </c>
      <c r="J34" s="604">
        <v>116</v>
      </c>
      <c r="K34" s="601">
        <v>118</v>
      </c>
      <c r="L34" s="594">
        <v>113</v>
      </c>
      <c r="M34" s="594">
        <v>137</v>
      </c>
      <c r="N34" s="599">
        <v>135</v>
      </c>
      <c r="O34" s="603">
        <v>138</v>
      </c>
      <c r="P34" s="594">
        <v>137</v>
      </c>
      <c r="Q34" s="594">
        <v>113</v>
      </c>
      <c r="R34" s="604">
        <v>153</v>
      </c>
      <c r="S34" s="601">
        <v>108</v>
      </c>
      <c r="T34" s="594">
        <v>108</v>
      </c>
      <c r="U34" s="594">
        <v>139</v>
      </c>
      <c r="V34" s="599">
        <v>145</v>
      </c>
      <c r="W34" s="603">
        <v>127</v>
      </c>
      <c r="X34" s="594">
        <v>117</v>
      </c>
      <c r="Y34" s="594">
        <v>102</v>
      </c>
      <c r="Z34" s="604">
        <v>126</v>
      </c>
      <c r="AA34" s="601">
        <v>162</v>
      </c>
      <c r="AB34" s="594">
        <v>121</v>
      </c>
      <c r="AC34" s="594">
        <v>140</v>
      </c>
      <c r="AD34" s="599">
        <v>136</v>
      </c>
      <c r="AE34" s="605"/>
      <c r="AF34" s="596"/>
      <c r="AG34" s="596"/>
      <c r="AH34" s="606"/>
      <c r="AI34" s="601">
        <v>116</v>
      </c>
      <c r="AJ34" s="594">
        <v>130</v>
      </c>
      <c r="AK34" s="594">
        <v>168</v>
      </c>
      <c r="AL34" s="599">
        <v>118</v>
      </c>
      <c r="AM34" s="603">
        <v>139</v>
      </c>
      <c r="AN34" s="594">
        <v>123</v>
      </c>
      <c r="AO34" s="594">
        <v>129</v>
      </c>
      <c r="AP34" s="604">
        <v>116</v>
      </c>
      <c r="AQ34" s="601">
        <v>121</v>
      </c>
      <c r="AR34" s="594">
        <v>142</v>
      </c>
      <c r="AS34" s="594">
        <v>164</v>
      </c>
      <c r="AT34" s="604">
        <v>109</v>
      </c>
      <c r="AU34" s="623">
        <f>MAX(C34:AT34)</f>
        <v>168</v>
      </c>
      <c r="AV34" s="624">
        <f>MIN(C34:AT34)</f>
        <v>102</v>
      </c>
    </row>
    <row r="35" spans="2:48" x14ac:dyDescent="0.2">
      <c r="B35" s="616" t="s">
        <v>8</v>
      </c>
      <c r="C35" s="601">
        <v>120</v>
      </c>
      <c r="D35" s="594">
        <v>182</v>
      </c>
      <c r="E35" s="594">
        <v>93</v>
      </c>
      <c r="F35" s="599">
        <v>167</v>
      </c>
      <c r="G35" s="603">
        <v>156</v>
      </c>
      <c r="H35" s="594">
        <v>131</v>
      </c>
      <c r="I35" s="594">
        <v>177</v>
      </c>
      <c r="J35" s="604">
        <v>137</v>
      </c>
      <c r="K35" s="601">
        <v>158</v>
      </c>
      <c r="L35" s="594">
        <v>144</v>
      </c>
      <c r="M35" s="594">
        <v>145</v>
      </c>
      <c r="N35" s="599">
        <v>123</v>
      </c>
      <c r="O35" s="603">
        <v>176</v>
      </c>
      <c r="P35" s="594">
        <v>135</v>
      </c>
      <c r="Q35" s="594">
        <v>148</v>
      </c>
      <c r="R35" s="604">
        <v>157</v>
      </c>
      <c r="S35" s="601">
        <v>176</v>
      </c>
      <c r="T35" s="594">
        <v>139</v>
      </c>
      <c r="U35" s="594">
        <v>159</v>
      </c>
      <c r="V35" s="599">
        <v>167</v>
      </c>
      <c r="W35" s="603">
        <v>138</v>
      </c>
      <c r="X35" s="594">
        <v>152</v>
      </c>
      <c r="Y35" s="594">
        <v>136</v>
      </c>
      <c r="Z35" s="604">
        <v>124</v>
      </c>
      <c r="AA35" s="601">
        <v>100</v>
      </c>
      <c r="AB35" s="594">
        <v>191</v>
      </c>
      <c r="AC35" s="594">
        <v>111</v>
      </c>
      <c r="AD35" s="599">
        <v>132</v>
      </c>
      <c r="AE35" s="605"/>
      <c r="AF35" s="596"/>
      <c r="AG35" s="596"/>
      <c r="AH35" s="606"/>
      <c r="AI35" s="601">
        <v>171</v>
      </c>
      <c r="AJ35" s="594">
        <v>117</v>
      </c>
      <c r="AK35" s="594">
        <v>138</v>
      </c>
      <c r="AL35" s="599">
        <v>148</v>
      </c>
      <c r="AM35" s="605"/>
      <c r="AN35" s="596"/>
      <c r="AO35" s="596"/>
      <c r="AP35" s="606"/>
      <c r="AQ35" s="601">
        <v>138</v>
      </c>
      <c r="AR35" s="594">
        <v>119</v>
      </c>
      <c r="AS35" s="594">
        <v>126</v>
      </c>
      <c r="AT35" s="604">
        <v>107</v>
      </c>
      <c r="AU35" s="623">
        <f>MAX(C35:AT35)</f>
        <v>191</v>
      </c>
      <c r="AV35" s="624">
        <f>MIN(C35:AT35)</f>
        <v>93</v>
      </c>
    </row>
    <row r="36" spans="2:48" x14ac:dyDescent="0.2">
      <c r="B36" s="616" t="s">
        <v>45</v>
      </c>
      <c r="C36" s="601">
        <v>117</v>
      </c>
      <c r="D36" s="594">
        <v>132</v>
      </c>
      <c r="E36" s="594">
        <v>124</v>
      </c>
      <c r="F36" s="599">
        <v>129</v>
      </c>
      <c r="G36" s="603">
        <v>134</v>
      </c>
      <c r="H36" s="594">
        <v>143</v>
      </c>
      <c r="I36" s="594">
        <v>150</v>
      </c>
      <c r="J36" s="604">
        <v>137</v>
      </c>
      <c r="K36" s="601">
        <v>114</v>
      </c>
      <c r="L36" s="594">
        <v>164</v>
      </c>
      <c r="M36" s="594">
        <v>137</v>
      </c>
      <c r="N36" s="599">
        <v>141</v>
      </c>
      <c r="O36" s="603">
        <v>130</v>
      </c>
      <c r="P36" s="594">
        <v>141</v>
      </c>
      <c r="Q36" s="594">
        <v>113</v>
      </c>
      <c r="R36" s="604">
        <v>137</v>
      </c>
      <c r="S36" s="601">
        <v>132</v>
      </c>
      <c r="T36" s="594">
        <v>113</v>
      </c>
      <c r="U36" s="594">
        <v>129</v>
      </c>
      <c r="V36" s="599">
        <v>107</v>
      </c>
      <c r="W36" s="605"/>
      <c r="X36" s="596"/>
      <c r="Y36" s="596"/>
      <c r="Z36" s="606"/>
      <c r="AA36" s="602"/>
      <c r="AB36" s="596"/>
      <c r="AC36" s="596"/>
      <c r="AD36" s="600"/>
      <c r="AE36" s="605"/>
      <c r="AF36" s="596"/>
      <c r="AG36" s="596"/>
      <c r="AH36" s="606"/>
      <c r="AI36" s="602"/>
      <c r="AJ36" s="596"/>
      <c r="AK36" s="596"/>
      <c r="AL36" s="600"/>
      <c r="AM36" s="603">
        <v>124</v>
      </c>
      <c r="AN36" s="594">
        <v>92</v>
      </c>
      <c r="AO36" s="594">
        <v>116</v>
      </c>
      <c r="AP36" s="604">
        <v>129</v>
      </c>
      <c r="AQ36" s="602"/>
      <c r="AR36" s="596"/>
      <c r="AS36" s="596"/>
      <c r="AT36" s="596"/>
      <c r="AU36" s="623">
        <f t="shared" si="4"/>
        <v>164</v>
      </c>
      <c r="AV36" s="624">
        <f t="shared" si="5"/>
        <v>92</v>
      </c>
    </row>
    <row r="37" spans="2:48" ht="15" thickBot="1" x14ac:dyDescent="0.25">
      <c r="B37" s="620" t="s">
        <v>195</v>
      </c>
      <c r="C37" s="702"/>
      <c r="D37" s="608"/>
      <c r="E37" s="608"/>
      <c r="F37" s="701"/>
      <c r="G37" s="607"/>
      <c r="H37" s="608"/>
      <c r="I37" s="608"/>
      <c r="J37" s="609"/>
      <c r="K37" s="702"/>
      <c r="L37" s="608"/>
      <c r="M37" s="608"/>
      <c r="N37" s="701"/>
      <c r="O37" s="607"/>
      <c r="P37" s="608"/>
      <c r="Q37" s="608"/>
      <c r="R37" s="609"/>
      <c r="S37" s="703">
        <v>128</v>
      </c>
      <c r="T37" s="611">
        <v>126</v>
      </c>
      <c r="U37" s="611">
        <v>135</v>
      </c>
      <c r="V37" s="704">
        <v>155</v>
      </c>
      <c r="W37" s="610">
        <v>159</v>
      </c>
      <c r="X37" s="611">
        <v>135</v>
      </c>
      <c r="Y37" s="611">
        <v>161</v>
      </c>
      <c r="Z37" s="612">
        <v>129</v>
      </c>
      <c r="AA37" s="702"/>
      <c r="AB37" s="608"/>
      <c r="AC37" s="608"/>
      <c r="AD37" s="701"/>
      <c r="AE37" s="610">
        <v>129</v>
      </c>
      <c r="AF37" s="611">
        <v>143</v>
      </c>
      <c r="AG37" s="611">
        <v>146</v>
      </c>
      <c r="AH37" s="612">
        <v>157</v>
      </c>
      <c r="AI37" s="703">
        <v>154</v>
      </c>
      <c r="AJ37" s="611">
        <v>132</v>
      </c>
      <c r="AK37" s="611">
        <v>154</v>
      </c>
      <c r="AL37" s="704">
        <v>153</v>
      </c>
      <c r="AM37" s="607"/>
      <c r="AN37" s="608"/>
      <c r="AO37" s="608"/>
      <c r="AP37" s="609"/>
      <c r="AQ37" s="702"/>
      <c r="AR37" s="608"/>
      <c r="AS37" s="608"/>
      <c r="AT37" s="608"/>
      <c r="AU37" s="625">
        <f t="shared" si="4"/>
        <v>161</v>
      </c>
      <c r="AV37" s="626">
        <f t="shared" si="5"/>
        <v>126</v>
      </c>
    </row>
    <row r="38" spans="2:48" ht="15" thickBot="1" x14ac:dyDescent="0.25"/>
    <row r="39" spans="2:48" ht="15" thickBot="1" x14ac:dyDescent="0.25">
      <c r="B39" s="697" t="s">
        <v>4</v>
      </c>
      <c r="C39" s="698">
        <v>1</v>
      </c>
      <c r="D39" s="698">
        <v>2</v>
      </c>
      <c r="E39" s="698">
        <v>3</v>
      </c>
      <c r="F39" s="698">
        <v>4</v>
      </c>
      <c r="G39" s="698">
        <v>5</v>
      </c>
      <c r="H39" s="698">
        <v>6</v>
      </c>
      <c r="I39" s="698">
        <v>7</v>
      </c>
      <c r="J39" s="698">
        <v>8</v>
      </c>
      <c r="K39" s="698">
        <v>9</v>
      </c>
      <c r="L39" s="698">
        <v>10</v>
      </c>
      <c r="M39" s="698">
        <v>11</v>
      </c>
      <c r="N39" s="699"/>
      <c r="O39" s="700" t="s">
        <v>205</v>
      </c>
    </row>
    <row r="40" spans="2:48" x14ac:dyDescent="0.2">
      <c r="B40" s="688" t="s">
        <v>134</v>
      </c>
      <c r="C40" s="689"/>
      <c r="D40" s="690">
        <v>176</v>
      </c>
      <c r="E40" s="691">
        <v>180</v>
      </c>
      <c r="F40" s="691">
        <v>150</v>
      </c>
      <c r="G40" s="691">
        <v>167</v>
      </c>
      <c r="H40" s="691">
        <v>156.69999999999999</v>
      </c>
      <c r="I40" s="691">
        <v>132</v>
      </c>
      <c r="J40" s="689"/>
      <c r="K40" s="690">
        <v>179.3</v>
      </c>
      <c r="L40" s="691">
        <v>170.7</v>
      </c>
      <c r="M40" s="691">
        <v>161.69999999999999</v>
      </c>
      <c r="N40" s="595"/>
      <c r="O40" s="692">
        <f t="shared" ref="O40:O55" si="6">MAX(C40:M40)</f>
        <v>180</v>
      </c>
    </row>
    <row r="41" spans="2:48" ht="15" x14ac:dyDescent="0.2">
      <c r="B41" s="668" t="s">
        <v>51</v>
      </c>
      <c r="C41" s="656">
        <v>125.3</v>
      </c>
      <c r="D41" s="657">
        <v>146.30000000000001</v>
      </c>
      <c r="E41" s="658">
        <v>130.69999999999999</v>
      </c>
      <c r="F41" s="658">
        <v>154.30000000000001</v>
      </c>
      <c r="G41" s="658">
        <v>136</v>
      </c>
      <c r="H41" s="658">
        <v>123.7</v>
      </c>
      <c r="I41" s="658">
        <v>127.3</v>
      </c>
      <c r="J41" s="658">
        <v>114.3</v>
      </c>
      <c r="K41" s="657">
        <v>133.69999999999999</v>
      </c>
      <c r="L41" s="658">
        <v>129</v>
      </c>
      <c r="M41" s="658">
        <v>132</v>
      </c>
      <c r="N41" s="595"/>
      <c r="O41" s="669">
        <f t="shared" si="6"/>
        <v>154.30000000000001</v>
      </c>
      <c r="P41" s="655"/>
    </row>
    <row r="42" spans="2:48" x14ac:dyDescent="0.2">
      <c r="B42" s="668" t="s">
        <v>25</v>
      </c>
      <c r="C42" s="656">
        <v>193.3</v>
      </c>
      <c r="D42" s="657">
        <v>178.3</v>
      </c>
      <c r="E42" s="658">
        <v>204.7</v>
      </c>
      <c r="F42" s="658">
        <v>173.7</v>
      </c>
      <c r="G42" s="658">
        <v>209</v>
      </c>
      <c r="H42" s="658">
        <v>161.30000000000001</v>
      </c>
      <c r="I42" s="658">
        <v>194.7</v>
      </c>
      <c r="J42" s="656"/>
      <c r="K42" s="657">
        <v>168.7</v>
      </c>
      <c r="L42" s="658">
        <v>192.7</v>
      </c>
      <c r="M42" s="658">
        <v>170</v>
      </c>
      <c r="N42" s="595"/>
      <c r="O42" s="669">
        <f t="shared" si="6"/>
        <v>209</v>
      </c>
    </row>
    <row r="43" spans="2:48" x14ac:dyDescent="0.2">
      <c r="B43" s="668" t="s">
        <v>43</v>
      </c>
      <c r="C43" s="656"/>
      <c r="D43" s="657">
        <v>184.3</v>
      </c>
      <c r="E43" s="658">
        <v>197.3</v>
      </c>
      <c r="F43" s="658">
        <v>187</v>
      </c>
      <c r="G43" s="658">
        <v>186.3</v>
      </c>
      <c r="H43" s="658">
        <v>163.30000000000001</v>
      </c>
      <c r="I43" s="656">
        <v>224</v>
      </c>
      <c r="J43" s="658">
        <v>174.7</v>
      </c>
      <c r="K43" s="657">
        <v>186</v>
      </c>
      <c r="L43" s="658">
        <v>194</v>
      </c>
      <c r="M43" s="658">
        <v>189</v>
      </c>
      <c r="N43" s="595"/>
      <c r="O43" s="725">
        <f t="shared" si="6"/>
        <v>224</v>
      </c>
    </row>
    <row r="44" spans="2:48" x14ac:dyDescent="0.2">
      <c r="B44" s="668" t="s">
        <v>47</v>
      </c>
      <c r="C44" s="656"/>
      <c r="D44" s="657">
        <v>172</v>
      </c>
      <c r="E44" s="658">
        <v>202</v>
      </c>
      <c r="F44" s="658">
        <v>192.7</v>
      </c>
      <c r="G44" s="658">
        <v>174.3</v>
      </c>
      <c r="H44" s="658">
        <v>200</v>
      </c>
      <c r="I44" s="658">
        <v>154.30000000000001</v>
      </c>
      <c r="J44" s="656"/>
      <c r="K44" s="657">
        <v>200</v>
      </c>
      <c r="L44" s="658">
        <v>166</v>
      </c>
      <c r="M44" s="658">
        <v>153.69999999999999</v>
      </c>
      <c r="N44" s="595"/>
      <c r="O44" s="669">
        <f t="shared" si="6"/>
        <v>202</v>
      </c>
    </row>
    <row r="45" spans="2:48" x14ac:dyDescent="0.2">
      <c r="B45" s="668" t="s">
        <v>67</v>
      </c>
      <c r="C45" s="656">
        <v>164</v>
      </c>
      <c r="D45" s="657">
        <v>158</v>
      </c>
      <c r="E45" s="658">
        <v>157.30000000000001</v>
      </c>
      <c r="F45" s="658">
        <v>123.7</v>
      </c>
      <c r="G45" s="658">
        <v>132.69999999999999</v>
      </c>
      <c r="H45" s="658">
        <v>155</v>
      </c>
      <c r="I45" s="656">
        <v>153.69999999999999</v>
      </c>
      <c r="J45" s="656"/>
      <c r="K45" s="656"/>
      <c r="L45" s="656"/>
      <c r="M45" s="658">
        <v>157</v>
      </c>
      <c r="N45" s="595"/>
      <c r="O45" s="669">
        <f t="shared" si="6"/>
        <v>164</v>
      </c>
    </row>
    <row r="46" spans="2:48" x14ac:dyDescent="0.2">
      <c r="B46" s="668" t="s">
        <v>13</v>
      </c>
      <c r="C46" s="656">
        <v>177.7</v>
      </c>
      <c r="D46" s="657">
        <v>185.7</v>
      </c>
      <c r="E46" s="658">
        <v>203</v>
      </c>
      <c r="F46" s="658">
        <v>183.3</v>
      </c>
      <c r="G46" s="658">
        <v>175.3</v>
      </c>
      <c r="H46" s="658">
        <v>211.7</v>
      </c>
      <c r="I46" s="658">
        <v>180.3</v>
      </c>
      <c r="J46" s="658">
        <v>181</v>
      </c>
      <c r="K46" s="657">
        <v>199.3</v>
      </c>
      <c r="L46" s="658">
        <v>201.3</v>
      </c>
      <c r="M46" s="658">
        <v>204</v>
      </c>
      <c r="N46" s="595"/>
      <c r="O46" s="725">
        <f t="shared" si="6"/>
        <v>211.7</v>
      </c>
    </row>
    <row r="47" spans="2:48" x14ac:dyDescent="0.2">
      <c r="B47" s="668" t="s">
        <v>64</v>
      </c>
      <c r="C47" s="656">
        <v>157.30000000000001</v>
      </c>
      <c r="D47" s="657">
        <v>147.69999999999999</v>
      </c>
      <c r="E47" s="658">
        <v>144</v>
      </c>
      <c r="F47" s="658">
        <v>154.30000000000001</v>
      </c>
      <c r="G47" s="658">
        <v>142.69999999999999</v>
      </c>
      <c r="H47" s="658">
        <v>125.7</v>
      </c>
      <c r="I47" s="658">
        <v>148</v>
      </c>
      <c r="J47" s="658">
        <v>157</v>
      </c>
      <c r="K47" s="657">
        <v>151</v>
      </c>
      <c r="L47" s="658">
        <v>157</v>
      </c>
      <c r="M47" s="658">
        <v>128</v>
      </c>
      <c r="N47" s="595"/>
      <c r="O47" s="669">
        <f t="shared" si="6"/>
        <v>157.30000000000001</v>
      </c>
    </row>
    <row r="48" spans="2:48" x14ac:dyDescent="0.2">
      <c r="B48" s="668" t="s">
        <v>68</v>
      </c>
      <c r="C48" s="656">
        <v>163.30000000000001</v>
      </c>
      <c r="D48" s="657">
        <v>177</v>
      </c>
      <c r="E48" s="658">
        <v>172.3</v>
      </c>
      <c r="F48" s="658">
        <v>192.3</v>
      </c>
      <c r="G48" s="658">
        <v>170.7</v>
      </c>
      <c r="H48" s="658">
        <v>192</v>
      </c>
      <c r="I48" s="658">
        <v>192.3</v>
      </c>
      <c r="J48" s="656"/>
      <c r="K48" s="657">
        <v>165</v>
      </c>
      <c r="L48" s="658">
        <v>185.3</v>
      </c>
      <c r="M48" s="658">
        <v>185.3</v>
      </c>
      <c r="N48" s="595"/>
      <c r="O48" s="669">
        <f t="shared" si="6"/>
        <v>192.3</v>
      </c>
    </row>
    <row r="49" spans="2:15" x14ac:dyDescent="0.2">
      <c r="B49" s="668" t="s">
        <v>12</v>
      </c>
      <c r="C49" s="656">
        <v>172.7</v>
      </c>
      <c r="D49" s="657">
        <v>188</v>
      </c>
      <c r="E49" s="658">
        <v>182</v>
      </c>
      <c r="F49" s="658">
        <v>183</v>
      </c>
      <c r="G49" s="658">
        <v>178</v>
      </c>
      <c r="H49" s="658">
        <v>196</v>
      </c>
      <c r="I49" s="656">
        <v>179.7</v>
      </c>
      <c r="J49" s="658">
        <v>189.3</v>
      </c>
      <c r="K49" s="657">
        <v>191.7</v>
      </c>
      <c r="L49" s="656"/>
      <c r="M49" s="658">
        <v>198.3</v>
      </c>
      <c r="N49" s="595"/>
      <c r="O49" s="669">
        <f t="shared" si="6"/>
        <v>198.3</v>
      </c>
    </row>
    <row r="50" spans="2:15" x14ac:dyDescent="0.2">
      <c r="B50" s="668" t="s">
        <v>34</v>
      </c>
      <c r="C50" s="656">
        <v>190</v>
      </c>
      <c r="D50" s="657">
        <v>171</v>
      </c>
      <c r="E50" s="658">
        <v>207.3</v>
      </c>
      <c r="F50" s="658">
        <v>217</v>
      </c>
      <c r="G50" s="658">
        <v>191.3</v>
      </c>
      <c r="H50" s="658">
        <v>199.3</v>
      </c>
      <c r="I50" s="656">
        <v>193.3</v>
      </c>
      <c r="J50" s="658">
        <v>202.7</v>
      </c>
      <c r="K50" s="656"/>
      <c r="L50" s="656"/>
      <c r="M50" s="658">
        <v>175</v>
      </c>
      <c r="N50" s="595"/>
      <c r="O50" s="725">
        <f t="shared" si="6"/>
        <v>217</v>
      </c>
    </row>
    <row r="51" spans="2:15" x14ac:dyDescent="0.2">
      <c r="B51" s="668" t="s">
        <v>119</v>
      </c>
      <c r="C51" s="656">
        <v>157</v>
      </c>
      <c r="D51" s="657">
        <v>153</v>
      </c>
      <c r="E51" s="658">
        <v>161.69999999999999</v>
      </c>
      <c r="F51" s="658">
        <v>163.69999999999999</v>
      </c>
      <c r="G51" s="658">
        <v>172.7</v>
      </c>
      <c r="H51" s="658">
        <v>188</v>
      </c>
      <c r="I51" s="658">
        <v>168.3</v>
      </c>
      <c r="J51" s="656"/>
      <c r="K51" s="657">
        <v>166.7</v>
      </c>
      <c r="L51" s="658">
        <v>154</v>
      </c>
      <c r="M51" s="658">
        <v>147.69999999999999</v>
      </c>
      <c r="N51" s="595"/>
      <c r="O51" s="669">
        <f t="shared" si="6"/>
        <v>188</v>
      </c>
    </row>
    <row r="52" spans="2:15" x14ac:dyDescent="0.2">
      <c r="B52" s="670" t="s">
        <v>194</v>
      </c>
      <c r="C52" s="656"/>
      <c r="D52" s="656"/>
      <c r="E52" s="656"/>
      <c r="F52" s="658">
        <v>149.30000000000001</v>
      </c>
      <c r="G52" s="658">
        <v>149.69999999999999</v>
      </c>
      <c r="H52" s="658">
        <v>129.30000000000001</v>
      </c>
      <c r="I52" s="658">
        <v>125.7</v>
      </c>
      <c r="J52" s="656"/>
      <c r="K52" s="657">
        <v>136</v>
      </c>
      <c r="L52" s="658">
        <v>151</v>
      </c>
      <c r="M52" s="658">
        <v>161</v>
      </c>
      <c r="N52" s="595"/>
      <c r="O52" s="669">
        <f t="shared" si="6"/>
        <v>161</v>
      </c>
    </row>
    <row r="53" spans="2:15" x14ac:dyDescent="0.2">
      <c r="B53" s="668" t="s">
        <v>41</v>
      </c>
      <c r="C53" s="656">
        <v>164.7</v>
      </c>
      <c r="D53" s="657">
        <v>178</v>
      </c>
      <c r="E53" s="658">
        <v>183.7</v>
      </c>
      <c r="F53" s="658">
        <v>166.3</v>
      </c>
      <c r="G53" s="658">
        <v>179.7</v>
      </c>
      <c r="H53" s="658">
        <v>198.7</v>
      </c>
      <c r="I53" s="658">
        <v>165.3</v>
      </c>
      <c r="J53" s="658">
        <v>170.7</v>
      </c>
      <c r="K53" s="657">
        <v>211.7</v>
      </c>
      <c r="L53" s="658">
        <v>187.7</v>
      </c>
      <c r="M53" s="658">
        <v>221</v>
      </c>
      <c r="N53" s="595"/>
      <c r="O53" s="725">
        <f t="shared" si="6"/>
        <v>221</v>
      </c>
    </row>
    <row r="54" spans="2:15" x14ac:dyDescent="0.2">
      <c r="B54" s="668" t="s">
        <v>11</v>
      </c>
      <c r="C54" s="656"/>
      <c r="D54" s="657">
        <v>150</v>
      </c>
      <c r="E54" s="658">
        <v>187.3</v>
      </c>
      <c r="F54" s="658">
        <v>188</v>
      </c>
      <c r="G54" s="658">
        <v>156.69999999999999</v>
      </c>
      <c r="H54" s="658">
        <v>166</v>
      </c>
      <c r="I54" s="658">
        <v>187.3</v>
      </c>
      <c r="J54" s="658">
        <v>148.30000000000001</v>
      </c>
      <c r="K54" s="657">
        <v>195</v>
      </c>
      <c r="L54" s="658">
        <v>175.3</v>
      </c>
      <c r="M54" s="658">
        <v>181</v>
      </c>
      <c r="N54" s="595"/>
      <c r="O54" s="669">
        <f t="shared" si="6"/>
        <v>195</v>
      </c>
    </row>
    <row r="55" spans="2:15" ht="15" thickBot="1" x14ac:dyDescent="0.25">
      <c r="B55" s="671" t="s">
        <v>39</v>
      </c>
      <c r="C55" s="672"/>
      <c r="D55" s="673">
        <v>147</v>
      </c>
      <c r="E55" s="672"/>
      <c r="F55" s="674">
        <v>178</v>
      </c>
      <c r="G55" s="674">
        <v>183</v>
      </c>
      <c r="H55" s="674">
        <v>169.3</v>
      </c>
      <c r="I55" s="672">
        <v>180.7</v>
      </c>
      <c r="J55" s="672"/>
      <c r="K55" s="673">
        <v>154</v>
      </c>
      <c r="L55" s="672"/>
      <c r="M55" s="674">
        <v>169.7</v>
      </c>
      <c r="N55" s="675"/>
      <c r="O55" s="676">
        <f t="shared" si="6"/>
        <v>183</v>
      </c>
    </row>
    <row r="56" spans="2:15" ht="15" thickBot="1" x14ac:dyDescent="0.25">
      <c r="C56" s="595"/>
      <c r="D56" s="595"/>
      <c r="E56" s="595"/>
      <c r="F56" s="595"/>
      <c r="G56" s="595"/>
      <c r="H56" s="595"/>
      <c r="I56" s="595"/>
      <c r="J56" s="595"/>
      <c r="K56" s="595"/>
      <c r="L56" s="595"/>
      <c r="M56" s="595"/>
      <c r="N56" s="595"/>
      <c r="O56" s="595"/>
    </row>
    <row r="57" spans="2:15" ht="16.5" thickBot="1" x14ac:dyDescent="0.3">
      <c r="B57" s="693" t="s">
        <v>4</v>
      </c>
      <c r="C57" s="694">
        <v>1</v>
      </c>
      <c r="D57" s="694">
        <v>2</v>
      </c>
      <c r="E57" s="694">
        <v>3</v>
      </c>
      <c r="F57" s="694">
        <v>4</v>
      </c>
      <c r="G57" s="694">
        <v>5</v>
      </c>
      <c r="H57" s="694">
        <v>6</v>
      </c>
      <c r="I57" s="694">
        <v>7</v>
      </c>
      <c r="J57" s="694">
        <v>8</v>
      </c>
      <c r="K57" s="694">
        <v>9</v>
      </c>
      <c r="L57" s="694">
        <v>10</v>
      </c>
      <c r="M57" s="694">
        <v>11</v>
      </c>
      <c r="N57" s="695"/>
      <c r="O57" s="696" t="s">
        <v>205</v>
      </c>
    </row>
    <row r="58" spans="2:15" x14ac:dyDescent="0.2">
      <c r="B58" s="683" t="s">
        <v>44</v>
      </c>
      <c r="C58" s="684">
        <v>150.33333333333334</v>
      </c>
      <c r="D58" s="684">
        <v>150</v>
      </c>
      <c r="E58" s="684">
        <v>156.33333333333334</v>
      </c>
      <c r="F58" s="684">
        <v>148.33333333333334</v>
      </c>
      <c r="G58" s="685">
        <v>189.33333333333334</v>
      </c>
      <c r="H58" s="686">
        <v>139</v>
      </c>
      <c r="I58" s="684">
        <v>152</v>
      </c>
      <c r="J58" s="686">
        <v>153.33333333333334</v>
      </c>
      <c r="K58" s="686">
        <v>148.33333333333334</v>
      </c>
      <c r="L58" s="686">
        <v>142.66666666666666</v>
      </c>
      <c r="M58" s="684"/>
      <c r="N58" s="595"/>
      <c r="O58" s="687">
        <f t="shared" ref="O58:O70" si="7">MAX(C58:M58)</f>
        <v>189.33333333333334</v>
      </c>
    </row>
    <row r="59" spans="2:15" x14ac:dyDescent="0.2">
      <c r="B59" s="603" t="s">
        <v>195</v>
      </c>
      <c r="C59" s="652"/>
      <c r="D59" s="652"/>
      <c r="E59" s="652"/>
      <c r="F59" s="652"/>
      <c r="G59" s="653">
        <v>139.33333333333334</v>
      </c>
      <c r="H59" s="654">
        <v>151.66666666666666</v>
      </c>
      <c r="I59" s="652"/>
      <c r="J59" s="654">
        <v>148.66666666666666</v>
      </c>
      <c r="K59" s="654">
        <v>153.66666666666666</v>
      </c>
      <c r="L59" s="652"/>
      <c r="M59" s="652"/>
      <c r="N59" s="595"/>
      <c r="O59" s="677">
        <f t="shared" si="7"/>
        <v>153.66666666666666</v>
      </c>
    </row>
    <row r="60" spans="2:15" x14ac:dyDescent="0.2">
      <c r="B60" s="603" t="s">
        <v>118</v>
      </c>
      <c r="C60" s="652">
        <v>129</v>
      </c>
      <c r="D60" s="652">
        <v>112.66666666666667</v>
      </c>
      <c r="E60" s="652">
        <v>126.33333333333333</v>
      </c>
      <c r="F60" s="652">
        <v>148</v>
      </c>
      <c r="G60" s="653">
        <v>121</v>
      </c>
      <c r="H60" s="652"/>
      <c r="I60" s="652"/>
      <c r="J60" s="654">
        <v>160.33333333333334</v>
      </c>
      <c r="K60" s="652"/>
      <c r="L60" s="652"/>
      <c r="M60" s="652"/>
      <c r="N60" s="595"/>
      <c r="O60" s="677">
        <f t="shared" si="7"/>
        <v>160.33333333333334</v>
      </c>
    </row>
    <row r="61" spans="2:15" x14ac:dyDescent="0.2">
      <c r="B61" s="603" t="s">
        <v>10</v>
      </c>
      <c r="C61" s="652">
        <v>164.33333333333334</v>
      </c>
      <c r="D61" s="652">
        <v>160.66666666666666</v>
      </c>
      <c r="E61" s="652">
        <v>164.33333333333334</v>
      </c>
      <c r="F61" s="652">
        <v>143.66666666666666</v>
      </c>
      <c r="G61" s="653">
        <v>141.66666666666666</v>
      </c>
      <c r="H61" s="654">
        <v>163</v>
      </c>
      <c r="I61" s="652">
        <v>175</v>
      </c>
      <c r="J61" s="654">
        <v>157.66666666666666</v>
      </c>
      <c r="K61" s="654">
        <v>172.66666666666666</v>
      </c>
      <c r="L61" s="654">
        <v>151.66666666666666</v>
      </c>
      <c r="M61" s="654">
        <v>168.33333333333334</v>
      </c>
      <c r="N61" s="595"/>
      <c r="O61" s="677">
        <f t="shared" si="7"/>
        <v>175</v>
      </c>
    </row>
    <row r="62" spans="2:15" x14ac:dyDescent="0.2">
      <c r="B62" s="603" t="s">
        <v>50</v>
      </c>
      <c r="C62" s="652">
        <v>149</v>
      </c>
      <c r="D62" s="652">
        <v>183.66666666666666</v>
      </c>
      <c r="E62" s="652">
        <v>185.66666666666666</v>
      </c>
      <c r="F62" s="652">
        <v>174.66666666666666</v>
      </c>
      <c r="G62" s="653">
        <v>171.66666666666666</v>
      </c>
      <c r="H62" s="654">
        <v>169</v>
      </c>
      <c r="I62" s="652">
        <v>158</v>
      </c>
      <c r="J62" s="652"/>
      <c r="K62" s="654">
        <v>172.66666666666666</v>
      </c>
      <c r="L62" s="654">
        <v>148</v>
      </c>
      <c r="M62" s="654">
        <v>182.66666666666666</v>
      </c>
      <c r="N62" s="595"/>
      <c r="O62" s="677">
        <f t="shared" si="7"/>
        <v>185.66666666666666</v>
      </c>
    </row>
    <row r="63" spans="2:15" x14ac:dyDescent="0.2">
      <c r="B63" s="603" t="s">
        <v>46</v>
      </c>
      <c r="C63" s="652">
        <v>166.66666666666666</v>
      </c>
      <c r="D63" s="652">
        <v>183.66666666666666</v>
      </c>
      <c r="E63" s="652">
        <v>189</v>
      </c>
      <c r="F63" s="652">
        <v>173.33333333333334</v>
      </c>
      <c r="G63" s="653">
        <v>135.33333333333334</v>
      </c>
      <c r="H63" s="654">
        <v>188.33333333333334</v>
      </c>
      <c r="I63" s="652">
        <v>173.7</v>
      </c>
      <c r="J63" s="652"/>
      <c r="K63" s="654">
        <v>124</v>
      </c>
      <c r="L63" s="654">
        <v>163</v>
      </c>
      <c r="M63" s="654">
        <v>164.33333333333334</v>
      </c>
      <c r="N63" s="595"/>
      <c r="O63" s="677">
        <f t="shared" si="7"/>
        <v>189</v>
      </c>
    </row>
    <row r="64" spans="2:15" x14ac:dyDescent="0.2">
      <c r="B64" s="603" t="s">
        <v>14</v>
      </c>
      <c r="C64" s="652"/>
      <c r="D64" s="652">
        <v>176</v>
      </c>
      <c r="E64" s="652">
        <v>171</v>
      </c>
      <c r="F64" s="652">
        <v>165.66666666666666</v>
      </c>
      <c r="G64" s="653">
        <v>172.33333333333334</v>
      </c>
      <c r="H64" s="654">
        <v>168.66666666666666</v>
      </c>
      <c r="I64" s="652">
        <v>155</v>
      </c>
      <c r="J64" s="654">
        <v>155.33333333333334</v>
      </c>
      <c r="K64" s="654">
        <v>157.66666666666666</v>
      </c>
      <c r="L64" s="654">
        <v>138.66666666666666</v>
      </c>
      <c r="M64" s="654">
        <v>161</v>
      </c>
      <c r="N64" s="595"/>
      <c r="O64" s="677">
        <f t="shared" si="7"/>
        <v>176</v>
      </c>
    </row>
    <row r="65" spans="1:57" x14ac:dyDescent="0.2">
      <c r="B65" s="603" t="s">
        <v>9</v>
      </c>
      <c r="C65" s="652">
        <v>172.33333333333334</v>
      </c>
      <c r="D65" s="652">
        <v>156.66666666666666</v>
      </c>
      <c r="E65" s="652">
        <v>165.66666666666666</v>
      </c>
      <c r="F65" s="652">
        <v>139</v>
      </c>
      <c r="G65" s="653">
        <v>166.33333333333334</v>
      </c>
      <c r="H65" s="654">
        <v>152</v>
      </c>
      <c r="I65" s="652">
        <v>153</v>
      </c>
      <c r="J65" s="654">
        <v>144</v>
      </c>
      <c r="K65" s="654">
        <v>139.33333333333334</v>
      </c>
      <c r="L65" s="654">
        <v>161.66666666666666</v>
      </c>
      <c r="M65" s="654">
        <v>148</v>
      </c>
      <c r="N65" s="595"/>
      <c r="O65" s="677">
        <f t="shared" si="7"/>
        <v>172.33333333333334</v>
      </c>
    </row>
    <row r="66" spans="1:57" x14ac:dyDescent="0.2">
      <c r="B66" s="603" t="s">
        <v>36</v>
      </c>
      <c r="C66" s="652">
        <v>144</v>
      </c>
      <c r="D66" s="652">
        <v>116.66666666666667</v>
      </c>
      <c r="E66" s="652">
        <v>139.66666666666666</v>
      </c>
      <c r="F66" s="652">
        <v>174.66666666666666</v>
      </c>
      <c r="G66" s="653">
        <v>132.66666666666666</v>
      </c>
      <c r="H66" s="654">
        <v>123</v>
      </c>
      <c r="I66" s="652">
        <v>141</v>
      </c>
      <c r="J66" s="652"/>
      <c r="K66" s="654">
        <v>127.66666666666667</v>
      </c>
      <c r="L66" s="654">
        <v>138</v>
      </c>
      <c r="M66" s="652"/>
      <c r="N66" s="595"/>
      <c r="O66" s="677">
        <f t="shared" si="7"/>
        <v>174.66666666666666</v>
      </c>
      <c r="AB66" s="21"/>
      <c r="AC66" s="637"/>
      <c r="AD66" s="7"/>
    </row>
    <row r="67" spans="1:57" x14ac:dyDescent="0.2">
      <c r="B67" s="603" t="s">
        <v>66</v>
      </c>
      <c r="C67" s="652">
        <v>165</v>
      </c>
      <c r="D67" s="652">
        <v>157.33333333333334</v>
      </c>
      <c r="E67" s="652">
        <v>172</v>
      </c>
      <c r="F67" s="652">
        <v>133</v>
      </c>
      <c r="G67" s="653">
        <v>164.66666666666666</v>
      </c>
      <c r="H67" s="654">
        <v>133</v>
      </c>
      <c r="I67" s="652">
        <v>159</v>
      </c>
      <c r="J67" s="652"/>
      <c r="K67" s="652"/>
      <c r="L67" s="654">
        <v>151.33333333333334</v>
      </c>
      <c r="M67" s="654">
        <v>142.66666666666666</v>
      </c>
      <c r="N67" s="595"/>
      <c r="O67" s="677">
        <f t="shared" si="7"/>
        <v>172</v>
      </c>
      <c r="AB67" s="7"/>
      <c r="AC67" s="24"/>
      <c r="AD67" s="7"/>
    </row>
    <row r="68" spans="1:57" x14ac:dyDescent="0.2">
      <c r="B68" s="678" t="s">
        <v>136</v>
      </c>
      <c r="C68" s="664"/>
      <c r="D68" s="664">
        <v>129</v>
      </c>
      <c r="E68" s="664">
        <v>130</v>
      </c>
      <c r="F68" s="664">
        <v>142.66666666666666</v>
      </c>
      <c r="G68" s="665">
        <v>130.66666666666666</v>
      </c>
      <c r="H68" s="666">
        <v>123.33333333333333</v>
      </c>
      <c r="I68" s="664">
        <v>146</v>
      </c>
      <c r="J68" s="664"/>
      <c r="K68" s="666">
        <v>138.66666666666666</v>
      </c>
      <c r="L68" s="666">
        <v>130.33333333333334</v>
      </c>
      <c r="M68" s="666">
        <v>142.33333333333334</v>
      </c>
      <c r="N68" s="595"/>
      <c r="O68" s="679">
        <f t="shared" si="7"/>
        <v>146</v>
      </c>
      <c r="AB68" s="7"/>
      <c r="AC68" s="7"/>
      <c r="AD68" s="7"/>
    </row>
    <row r="69" spans="1:57" x14ac:dyDescent="0.2">
      <c r="B69" s="680" t="s">
        <v>8</v>
      </c>
      <c r="C69" s="656">
        <v>156.33333333333334</v>
      </c>
      <c r="D69" s="656">
        <v>156.66666666666666</v>
      </c>
      <c r="E69" s="656">
        <v>149</v>
      </c>
      <c r="F69" s="656">
        <v>160.33333333333334</v>
      </c>
      <c r="G69" s="658">
        <v>167.33333333333334</v>
      </c>
      <c r="H69" s="667">
        <v>142</v>
      </c>
      <c r="I69" s="656">
        <v>145</v>
      </c>
      <c r="J69" s="656"/>
      <c r="K69" s="667">
        <v>152.33333333333334</v>
      </c>
      <c r="L69" s="656"/>
      <c r="M69" s="667">
        <v>127.66666666666667</v>
      </c>
      <c r="N69" s="595"/>
      <c r="O69" s="669">
        <f t="shared" si="7"/>
        <v>167.33333333333334</v>
      </c>
    </row>
    <row r="70" spans="1:57" ht="15" thickBot="1" x14ac:dyDescent="0.25">
      <c r="B70" s="681" t="s">
        <v>45</v>
      </c>
      <c r="C70" s="672">
        <v>128.33333333333334</v>
      </c>
      <c r="D70" s="672">
        <v>143.33333333333334</v>
      </c>
      <c r="E70" s="672">
        <v>147.33333333333334</v>
      </c>
      <c r="F70" s="672">
        <v>136</v>
      </c>
      <c r="G70" s="674">
        <v>124.66666666666667</v>
      </c>
      <c r="H70" s="672"/>
      <c r="I70" s="672"/>
      <c r="J70" s="672"/>
      <c r="K70" s="672"/>
      <c r="L70" s="682">
        <v>123</v>
      </c>
      <c r="M70" s="672"/>
      <c r="N70" s="675"/>
      <c r="O70" s="676">
        <f t="shared" si="7"/>
        <v>147.33333333333334</v>
      </c>
    </row>
    <row r="73" spans="1:57" s="751" customFormat="1" ht="20.25" x14ac:dyDescent="0.3">
      <c r="A73" s="749"/>
      <c r="B73" s="750" t="s">
        <v>232</v>
      </c>
      <c r="C73" s="750"/>
      <c r="D73" s="750"/>
      <c r="E73" s="750"/>
      <c r="F73" s="750"/>
      <c r="G73" s="750"/>
      <c r="H73" s="750"/>
      <c r="I73" s="750"/>
      <c r="J73" s="750"/>
      <c r="K73" s="750"/>
      <c r="L73" s="750"/>
      <c r="M73" s="750"/>
      <c r="N73" s="750"/>
      <c r="O73" s="750"/>
      <c r="P73" s="750"/>
      <c r="Q73" s="750"/>
      <c r="R73" s="750"/>
      <c r="S73" s="750"/>
      <c r="AU73" s="752"/>
      <c r="AV73" s="752"/>
    </row>
    <row r="74" spans="1:57" s="1" customFormat="1" x14ac:dyDescent="0.2">
      <c r="A74" s="729"/>
      <c r="B74" s="730" t="s">
        <v>62</v>
      </c>
      <c r="C74" s="731"/>
      <c r="D74" s="731"/>
      <c r="E74" s="731"/>
      <c r="F74" s="731" t="s">
        <v>63</v>
      </c>
      <c r="G74" s="731"/>
      <c r="H74" s="731"/>
      <c r="I74" s="731"/>
      <c r="J74" s="731"/>
      <c r="K74" s="731"/>
      <c r="L74" s="731"/>
      <c r="M74" s="731"/>
      <c r="N74" s="731"/>
      <c r="O74" s="731"/>
      <c r="P74" s="731"/>
      <c r="Q74" s="731"/>
      <c r="R74" s="731"/>
      <c r="S74" s="731"/>
      <c r="AU74" s="728"/>
      <c r="AV74" s="728"/>
    </row>
    <row r="75" spans="1:57" s="6" customFormat="1" ht="15" x14ac:dyDescent="0.2">
      <c r="A75" s="729"/>
      <c r="B75" s="732" t="s">
        <v>13</v>
      </c>
      <c r="C75" s="733" t="s">
        <v>226</v>
      </c>
      <c r="D75" s="733"/>
      <c r="E75" s="733"/>
      <c r="F75" s="734" t="s">
        <v>50</v>
      </c>
      <c r="G75" s="735"/>
      <c r="H75" s="736"/>
      <c r="I75" s="736"/>
      <c r="J75" s="735"/>
      <c r="K75" s="735"/>
      <c r="L75" s="737"/>
      <c r="M75" s="733"/>
      <c r="N75" s="733"/>
      <c r="O75" s="733"/>
      <c r="P75" s="733"/>
      <c r="Q75" s="733"/>
      <c r="R75" s="733"/>
      <c r="S75" s="733"/>
      <c r="T75" s="5"/>
      <c r="BD75" s="635"/>
      <c r="BE75" s="635"/>
    </row>
    <row r="76" spans="1:57" ht="15" x14ac:dyDescent="0.2">
      <c r="A76" s="729"/>
      <c r="B76" s="738" t="s">
        <v>34</v>
      </c>
      <c r="C76" s="733" t="s">
        <v>227</v>
      </c>
      <c r="D76" s="739"/>
      <c r="E76" s="739"/>
      <c r="F76" s="740" t="s">
        <v>46</v>
      </c>
      <c r="G76" s="733"/>
      <c r="H76" s="739"/>
      <c r="I76" s="739"/>
      <c r="J76" s="741"/>
      <c r="K76" s="741"/>
      <c r="L76" s="742"/>
      <c r="M76" s="741"/>
      <c r="N76" s="741"/>
      <c r="O76" s="741"/>
      <c r="P76" s="741"/>
      <c r="Q76" s="741"/>
      <c r="R76" s="741"/>
      <c r="S76" s="741"/>
    </row>
    <row r="77" spans="1:57" ht="15" x14ac:dyDescent="0.2">
      <c r="A77" s="729"/>
      <c r="B77" s="743" t="s">
        <v>43</v>
      </c>
      <c r="C77" s="733" t="s">
        <v>228</v>
      </c>
      <c r="D77" s="739"/>
      <c r="E77" s="739"/>
      <c r="F77" s="744" t="s">
        <v>10</v>
      </c>
      <c r="G77" s="745"/>
      <c r="H77" s="746"/>
      <c r="I77" s="746"/>
      <c r="J77" s="747"/>
      <c r="K77" s="747"/>
      <c r="L77" s="748"/>
      <c r="M77" s="741"/>
      <c r="N77" s="741"/>
      <c r="O77" s="741"/>
      <c r="P77" s="741"/>
      <c r="Q77" s="741"/>
      <c r="R77" s="741"/>
      <c r="S77" s="741"/>
    </row>
    <row r="79" spans="1:57" s="6" customFormat="1" ht="15.75" x14ac:dyDescent="0.25">
      <c r="A79" s="290"/>
      <c r="B79" s="633" t="s">
        <v>4</v>
      </c>
      <c r="C79" s="634" t="s">
        <v>52</v>
      </c>
      <c r="T79" s="5"/>
      <c r="AB79" s="7"/>
      <c r="AC79" s="21"/>
      <c r="AD79" s="7"/>
      <c r="AK79"/>
      <c r="AL79"/>
      <c r="BD79" s="635"/>
      <c r="BE79" s="635"/>
    </row>
    <row r="80" spans="1:57" s="647" customFormat="1" x14ac:dyDescent="0.2">
      <c r="A80" s="726">
        <v>1</v>
      </c>
      <c r="B80" s="636" t="s">
        <v>25</v>
      </c>
      <c r="C80" s="659">
        <v>209</v>
      </c>
      <c r="E80" s="637" t="s">
        <v>208</v>
      </c>
      <c r="T80" s="660"/>
      <c r="AB80" s="7"/>
      <c r="AC80" s="7"/>
      <c r="AD80" s="7"/>
      <c r="AK80" s="7"/>
      <c r="AL80" s="7"/>
      <c r="BD80" s="661"/>
      <c r="BE80" s="661"/>
    </row>
    <row r="81" spans="1:57" s="647" customFormat="1" x14ac:dyDescent="0.2">
      <c r="A81" s="726">
        <v>2</v>
      </c>
      <c r="B81" s="636" t="s">
        <v>34</v>
      </c>
      <c r="C81" s="659">
        <v>217</v>
      </c>
      <c r="E81" s="637" t="s">
        <v>208</v>
      </c>
      <c r="T81" s="660"/>
      <c r="AB81" s="7"/>
      <c r="AC81" s="7"/>
      <c r="AD81" s="7"/>
      <c r="AK81" s="7"/>
      <c r="AL81" s="7"/>
      <c r="BD81" s="661"/>
      <c r="BE81" s="661"/>
    </row>
    <row r="82" spans="1:57" s="642" customFormat="1" x14ac:dyDescent="0.2">
      <c r="A82" s="727">
        <v>3</v>
      </c>
      <c r="B82" s="641" t="s">
        <v>44</v>
      </c>
      <c r="C82" s="641">
        <v>189</v>
      </c>
      <c r="E82" s="8" t="s">
        <v>209</v>
      </c>
      <c r="T82" s="650"/>
      <c r="AB82" s="21"/>
      <c r="AC82" s="7"/>
      <c r="AD82" s="7"/>
      <c r="AK82" s="7"/>
      <c r="AL82" s="7"/>
      <c r="BD82" s="651"/>
      <c r="BE82" s="651"/>
    </row>
    <row r="83" spans="1:57" s="642" customFormat="1" x14ac:dyDescent="0.2">
      <c r="A83" s="727"/>
      <c r="T83" s="650"/>
      <c r="U83" s="646"/>
      <c r="AB83" s="7"/>
      <c r="AC83" s="7"/>
      <c r="AD83" s="7"/>
      <c r="AK83" s="7"/>
      <c r="AL83" s="7"/>
      <c r="BD83" s="651"/>
      <c r="BE83" s="651"/>
    </row>
    <row r="84" spans="1:57" s="638" customFormat="1" ht="15" x14ac:dyDescent="0.2">
      <c r="A84" s="726">
        <v>4</v>
      </c>
      <c r="B84" s="636" t="s">
        <v>43</v>
      </c>
      <c r="C84" s="636">
        <v>224</v>
      </c>
      <c r="D84" s="647"/>
      <c r="E84" s="648" t="s">
        <v>210</v>
      </c>
      <c r="F84" s="647"/>
      <c r="G84" s="647"/>
      <c r="H84" s="647"/>
      <c r="I84" s="647"/>
      <c r="J84" s="647"/>
      <c r="T84" s="639"/>
      <c r="AK84" s="7"/>
      <c r="AL84" s="7"/>
      <c r="BD84" s="640"/>
      <c r="BE84" s="640"/>
    </row>
    <row r="85" spans="1:57" s="638" customFormat="1" ht="15" x14ac:dyDescent="0.2">
      <c r="A85" s="727">
        <v>5</v>
      </c>
      <c r="B85" s="641" t="s">
        <v>46</v>
      </c>
      <c r="C85" s="662">
        <v>189</v>
      </c>
      <c r="D85" s="647"/>
      <c r="E85" s="649" t="s">
        <v>216</v>
      </c>
      <c r="F85" s="647"/>
      <c r="G85" s="647"/>
      <c r="H85" s="647"/>
      <c r="I85" s="647"/>
      <c r="J85" s="647"/>
      <c r="T85" s="639"/>
      <c r="AK85" s="7"/>
      <c r="AL85" s="7"/>
      <c r="BD85" s="640"/>
      <c r="BE85" s="640"/>
    </row>
    <row r="86" spans="1:57" s="638" customFormat="1" ht="15" x14ac:dyDescent="0.2">
      <c r="A86" s="726"/>
      <c r="B86" s="647"/>
      <c r="C86" s="647"/>
      <c r="D86" s="647"/>
      <c r="E86" s="647"/>
      <c r="F86" s="647"/>
      <c r="G86" s="647"/>
      <c r="H86" s="647"/>
      <c r="I86" s="647"/>
      <c r="J86" s="647"/>
      <c r="T86" s="639"/>
      <c r="AK86" s="7"/>
      <c r="AL86" s="7"/>
      <c r="BD86" s="640"/>
      <c r="BE86" s="640"/>
    </row>
    <row r="87" spans="1:57" s="638" customFormat="1" ht="15" x14ac:dyDescent="0.2">
      <c r="A87" s="726">
        <v>6</v>
      </c>
      <c r="B87" s="636" t="s">
        <v>13</v>
      </c>
      <c r="C87" s="636">
        <v>212</v>
      </c>
      <c r="D87" s="7"/>
      <c r="E87" s="663" t="s">
        <v>218</v>
      </c>
      <c r="F87" s="7"/>
      <c r="G87" s="7"/>
      <c r="H87" s="7"/>
      <c r="I87" s="7"/>
      <c r="J87" s="647"/>
      <c r="T87" s="639"/>
      <c r="AK87" s="7"/>
      <c r="AL87" s="7"/>
      <c r="BD87" s="640"/>
      <c r="BE87" s="640"/>
    </row>
    <row r="88" spans="1:57" s="638" customFormat="1" ht="15" x14ac:dyDescent="0.2">
      <c r="A88" s="726">
        <v>7</v>
      </c>
      <c r="B88" s="636" t="s">
        <v>41</v>
      </c>
      <c r="C88" s="659">
        <v>221</v>
      </c>
      <c r="D88" s="647"/>
      <c r="E88" s="663" t="s">
        <v>218</v>
      </c>
      <c r="F88" s="647"/>
      <c r="G88" s="647"/>
      <c r="H88" s="647"/>
      <c r="I88" s="647"/>
      <c r="J88" s="647"/>
      <c r="T88" s="639"/>
      <c r="AK88" s="7"/>
      <c r="AL88" s="7"/>
      <c r="BD88" s="640"/>
      <c r="BE88" s="640"/>
    </row>
    <row r="89" spans="1:57" s="6" customFormat="1" ht="15" x14ac:dyDescent="0.2">
      <c r="A89" s="726">
        <v>8</v>
      </c>
      <c r="B89" s="636" t="s">
        <v>12</v>
      </c>
      <c r="C89" s="636">
        <v>198</v>
      </c>
      <c r="D89" s="7"/>
      <c r="E89" s="637" t="s">
        <v>219</v>
      </c>
      <c r="F89" s="7"/>
      <c r="G89" s="7"/>
      <c r="H89" s="7"/>
      <c r="I89" s="7"/>
      <c r="J89" s="7"/>
      <c r="T89" s="5"/>
      <c r="AK89" s="7"/>
      <c r="AL89" s="7"/>
      <c r="BD89" s="635"/>
      <c r="BE89" s="635"/>
    </row>
    <row r="90" spans="1:57" s="643" customFormat="1" ht="15" x14ac:dyDescent="0.2">
      <c r="A90" s="727">
        <v>9</v>
      </c>
      <c r="B90" s="641" t="s">
        <v>10</v>
      </c>
      <c r="C90" s="641">
        <v>175</v>
      </c>
      <c r="D90" s="642"/>
      <c r="E90" s="642" t="s">
        <v>229</v>
      </c>
      <c r="F90" s="642"/>
      <c r="G90" s="642"/>
      <c r="H90" s="642"/>
      <c r="I90" s="642"/>
      <c r="J90" s="642"/>
      <c r="T90" s="644"/>
      <c r="BD90" s="645"/>
      <c r="BE90" s="645"/>
    </row>
    <row r="91" spans="1:57" s="643" customFormat="1" ht="15" x14ac:dyDescent="0.2">
      <c r="A91" s="727">
        <v>10</v>
      </c>
      <c r="B91" s="641" t="s">
        <v>50</v>
      </c>
      <c r="C91" s="641">
        <v>186</v>
      </c>
      <c r="D91" s="642"/>
      <c r="E91" s="642" t="s">
        <v>230</v>
      </c>
      <c r="F91" s="642"/>
      <c r="G91" s="642"/>
      <c r="H91" s="642"/>
      <c r="I91" s="642"/>
      <c r="J91" s="642"/>
      <c r="T91" s="644"/>
      <c r="BD91" s="645"/>
      <c r="BE91" s="645"/>
    </row>
    <row r="92" spans="1:57" s="643" customFormat="1" ht="15" x14ac:dyDescent="0.2">
      <c r="A92" s="727">
        <v>11</v>
      </c>
      <c r="B92" s="641" t="s">
        <v>9</v>
      </c>
      <c r="C92" s="641">
        <v>172</v>
      </c>
      <c r="D92" s="642"/>
      <c r="E92" s="642" t="s">
        <v>231</v>
      </c>
      <c r="F92" s="642"/>
      <c r="G92" s="642"/>
      <c r="H92" s="642"/>
      <c r="I92" s="642"/>
      <c r="J92" s="642"/>
      <c r="T92" s="644"/>
      <c r="BD92" s="645"/>
      <c r="BE92" s="645"/>
    </row>
    <row r="93" spans="1:57" s="643" customFormat="1" ht="15" x14ac:dyDescent="0.2">
      <c r="A93" s="727">
        <v>12</v>
      </c>
      <c r="B93" s="641" t="s">
        <v>69</v>
      </c>
      <c r="C93" s="641">
        <v>160</v>
      </c>
      <c r="D93" s="642"/>
      <c r="E93" s="642" t="s">
        <v>211</v>
      </c>
      <c r="F93" s="642"/>
      <c r="G93" s="642"/>
      <c r="H93" s="642"/>
      <c r="I93" s="642"/>
      <c r="J93" s="642"/>
      <c r="T93" s="644"/>
      <c r="BD93" s="645"/>
      <c r="BE93" s="645"/>
    </row>
    <row r="94" spans="1:57" s="6" customFormat="1" ht="15" x14ac:dyDescent="0.2">
      <c r="A94" s="290"/>
      <c r="B94" s="642"/>
      <c r="C94" s="642"/>
      <c r="D94" s="642"/>
      <c r="E94" s="642"/>
      <c r="F94" s="7"/>
      <c r="G94" s="7"/>
      <c r="H94" s="7"/>
      <c r="I94" s="7"/>
      <c r="J94" s="7"/>
      <c r="T94" s="5"/>
      <c r="BD94" s="635"/>
      <c r="BE94" s="635"/>
    </row>
    <row r="95" spans="1:57" s="638" customFormat="1" ht="15" x14ac:dyDescent="0.2">
      <c r="A95" s="726">
        <v>13</v>
      </c>
      <c r="B95" s="636" t="s">
        <v>47</v>
      </c>
      <c r="C95" s="636">
        <v>202</v>
      </c>
      <c r="D95" s="647"/>
      <c r="E95" s="647" t="s">
        <v>212</v>
      </c>
      <c r="F95" s="647"/>
      <c r="G95" s="647"/>
      <c r="H95" s="647"/>
      <c r="I95" s="647"/>
      <c r="J95" s="647"/>
      <c r="T95" s="639"/>
      <c r="BD95" s="640"/>
      <c r="BE95" s="640"/>
    </row>
    <row r="96" spans="1:57" s="638" customFormat="1" ht="15" x14ac:dyDescent="0.2">
      <c r="A96" s="726">
        <v>14</v>
      </c>
      <c r="B96" s="636" t="s">
        <v>68</v>
      </c>
      <c r="C96" s="636">
        <v>192</v>
      </c>
      <c r="D96" s="647"/>
      <c r="E96" s="647" t="s">
        <v>212</v>
      </c>
      <c r="F96" s="647"/>
      <c r="G96" s="647"/>
      <c r="H96" s="647"/>
      <c r="I96" s="647"/>
      <c r="J96" s="647"/>
      <c r="T96" s="639"/>
      <c r="BD96" s="640"/>
      <c r="BE96" s="640"/>
    </row>
    <row r="97" spans="1:57" s="643" customFormat="1" ht="15" x14ac:dyDescent="0.2">
      <c r="A97" s="727"/>
      <c r="B97" s="642"/>
      <c r="C97" s="642"/>
      <c r="D97" s="642"/>
      <c r="E97" s="642"/>
      <c r="F97" s="7"/>
      <c r="G97" s="7"/>
      <c r="H97" s="7"/>
      <c r="I97" s="7"/>
      <c r="J97" s="642"/>
      <c r="T97" s="644"/>
      <c r="AJ97" s="6"/>
      <c r="AK97" s="6"/>
      <c r="AL97" s="6"/>
      <c r="BD97" s="645"/>
      <c r="BE97" s="645"/>
    </row>
    <row r="98" spans="1:57" s="638" customFormat="1" ht="15" x14ac:dyDescent="0.2">
      <c r="A98" s="726">
        <v>15</v>
      </c>
      <c r="B98" s="636" t="s">
        <v>51</v>
      </c>
      <c r="C98" s="636">
        <v>154</v>
      </c>
      <c r="D98" s="647"/>
      <c r="E98" s="647" t="s">
        <v>217</v>
      </c>
      <c r="F98" s="647"/>
      <c r="G98" s="647"/>
      <c r="H98" s="647"/>
      <c r="I98" s="647"/>
      <c r="J98" s="647"/>
      <c r="T98" s="639"/>
      <c r="BD98" s="640"/>
      <c r="BE98" s="640"/>
    </row>
    <row r="99" spans="1:57" s="638" customFormat="1" ht="15" x14ac:dyDescent="0.2">
      <c r="A99" s="726">
        <v>16</v>
      </c>
      <c r="B99" s="636" t="s">
        <v>64</v>
      </c>
      <c r="C99" s="636">
        <v>157</v>
      </c>
      <c r="D99" s="647"/>
      <c r="E99" s="647" t="s">
        <v>217</v>
      </c>
      <c r="F99" s="647"/>
      <c r="G99" s="647"/>
      <c r="H99" s="647"/>
      <c r="I99" s="647"/>
      <c r="J99" s="647"/>
      <c r="T99" s="639"/>
      <c r="BD99" s="640"/>
      <c r="BE99" s="640"/>
    </row>
    <row r="100" spans="1:57" s="6" customFormat="1" ht="15" x14ac:dyDescent="0.2">
      <c r="A100" s="290"/>
      <c r="B100" s="7"/>
      <c r="C100" s="7"/>
      <c r="D100" s="7"/>
      <c r="E100" s="7"/>
      <c r="F100" s="7"/>
      <c r="G100" s="7"/>
      <c r="H100" s="7"/>
      <c r="I100" s="7"/>
      <c r="J100" s="7"/>
      <c r="T100" s="5"/>
      <c r="BD100" s="635"/>
      <c r="BE100" s="635"/>
    </row>
    <row r="101" spans="1:57" s="638" customFormat="1" ht="15" x14ac:dyDescent="0.2">
      <c r="A101" s="726">
        <v>17</v>
      </c>
      <c r="B101" s="636" t="s">
        <v>67</v>
      </c>
      <c r="C101" s="636">
        <v>164</v>
      </c>
      <c r="D101" s="647"/>
      <c r="E101" s="647" t="s">
        <v>214</v>
      </c>
      <c r="F101" s="647"/>
      <c r="G101" s="647"/>
      <c r="H101" s="647"/>
      <c r="I101" s="647"/>
      <c r="J101" s="647"/>
      <c r="T101" s="639"/>
      <c r="BD101" s="640"/>
      <c r="BE101" s="640"/>
    </row>
    <row r="102" spans="1:57" s="643" customFormat="1" ht="15" x14ac:dyDescent="0.2">
      <c r="A102" s="727">
        <v>18</v>
      </c>
      <c r="B102" s="641" t="s">
        <v>36</v>
      </c>
      <c r="C102" s="641">
        <v>175</v>
      </c>
      <c r="D102" s="642"/>
      <c r="E102" s="642" t="s">
        <v>213</v>
      </c>
      <c r="F102" s="642"/>
      <c r="G102" s="642"/>
      <c r="H102" s="642"/>
      <c r="I102" s="642"/>
      <c r="J102" s="642"/>
      <c r="T102" s="644"/>
      <c r="BD102" s="645"/>
      <c r="BE102" s="645"/>
    </row>
    <row r="103" spans="1:57" s="643" customFormat="1" ht="15" x14ac:dyDescent="0.2">
      <c r="A103" s="727"/>
      <c r="B103" s="642"/>
      <c r="C103" s="642"/>
      <c r="D103" s="642"/>
      <c r="E103" s="642"/>
      <c r="F103" s="642"/>
      <c r="G103" s="642"/>
      <c r="H103" s="642"/>
      <c r="I103" s="642"/>
      <c r="J103" s="642"/>
      <c r="T103" s="644"/>
      <c r="BD103" s="645"/>
      <c r="BE103" s="645"/>
    </row>
    <row r="104" spans="1:57" s="643" customFormat="1" ht="15" x14ac:dyDescent="0.2">
      <c r="A104" s="727">
        <v>19</v>
      </c>
      <c r="B104" s="641" t="s">
        <v>136</v>
      </c>
      <c r="C104" s="641">
        <v>146</v>
      </c>
      <c r="D104" s="642"/>
      <c r="E104" s="642" t="s">
        <v>207</v>
      </c>
      <c r="F104" s="642"/>
      <c r="G104" s="642"/>
      <c r="H104" s="642"/>
      <c r="I104" s="642"/>
      <c r="J104" s="642"/>
      <c r="T104" s="644"/>
      <c r="BD104" s="645"/>
      <c r="BE104" s="645"/>
    </row>
    <row r="105" spans="1:57" s="643" customFormat="1" ht="15" x14ac:dyDescent="0.2">
      <c r="A105" s="727">
        <v>20</v>
      </c>
      <c r="B105" s="641" t="s">
        <v>195</v>
      </c>
      <c r="C105" s="641">
        <v>154</v>
      </c>
      <c r="D105" s="642"/>
      <c r="E105" s="642" t="s">
        <v>207</v>
      </c>
      <c r="F105" s="642"/>
      <c r="G105" s="642"/>
      <c r="H105" s="642"/>
      <c r="I105" s="642"/>
      <c r="J105" s="642"/>
      <c r="T105" s="644"/>
      <c r="BD105" s="645"/>
      <c r="BE105" s="645"/>
    </row>
    <row r="106" spans="1:57" s="643" customFormat="1" ht="15" x14ac:dyDescent="0.2">
      <c r="A106" s="726">
        <v>21</v>
      </c>
      <c r="B106" s="636" t="s">
        <v>194</v>
      </c>
      <c r="C106" s="636">
        <v>161</v>
      </c>
      <c r="D106" s="647"/>
      <c r="E106" s="647" t="s">
        <v>207</v>
      </c>
      <c r="F106" s="647"/>
      <c r="G106" s="647"/>
      <c r="H106" s="647"/>
      <c r="I106" s="647"/>
      <c r="J106" s="642"/>
      <c r="T106" s="644"/>
      <c r="BD106" s="645"/>
      <c r="BE106" s="645"/>
    </row>
    <row r="107" spans="1:57" s="643" customFormat="1" ht="15" x14ac:dyDescent="0.2">
      <c r="A107" s="726">
        <v>22</v>
      </c>
      <c r="B107" s="636" t="s">
        <v>134</v>
      </c>
      <c r="C107" s="636">
        <v>180</v>
      </c>
      <c r="D107" s="647"/>
      <c r="E107" s="647" t="s">
        <v>207</v>
      </c>
      <c r="F107" s="647"/>
      <c r="G107" s="647"/>
      <c r="H107" s="647"/>
      <c r="I107" s="647"/>
      <c r="J107" s="642"/>
      <c r="T107" s="644"/>
      <c r="BD107" s="645"/>
      <c r="BE107" s="645"/>
    </row>
    <row r="108" spans="1:57" s="643" customFormat="1" ht="15" x14ac:dyDescent="0.2">
      <c r="A108" s="727"/>
      <c r="B108" s="647"/>
      <c r="C108" s="647"/>
      <c r="D108" s="647"/>
      <c r="E108" s="647"/>
      <c r="F108" s="647"/>
      <c r="G108" s="647"/>
      <c r="H108" s="647"/>
      <c r="I108" s="647"/>
      <c r="J108" s="642"/>
      <c r="T108" s="644"/>
      <c r="BD108" s="645"/>
      <c r="BE108" s="645"/>
    </row>
    <row r="109" spans="1:57" s="642" customFormat="1" ht="15.75" customHeight="1" x14ac:dyDescent="0.2">
      <c r="A109" s="727">
        <v>23</v>
      </c>
      <c r="B109" s="641" t="s">
        <v>14</v>
      </c>
      <c r="C109" s="641">
        <v>176</v>
      </c>
      <c r="E109" s="642" t="s">
        <v>215</v>
      </c>
      <c r="T109" s="650"/>
      <c r="BD109" s="651"/>
      <c r="BE109" s="651"/>
    </row>
    <row r="110" spans="1:57" s="643" customFormat="1" ht="15.75" customHeight="1" x14ac:dyDescent="0.2">
      <c r="A110" s="727">
        <v>24</v>
      </c>
      <c r="B110" s="641" t="s">
        <v>66</v>
      </c>
      <c r="C110" s="641">
        <v>172</v>
      </c>
      <c r="D110" s="642"/>
      <c r="E110" s="642" t="s">
        <v>215</v>
      </c>
      <c r="F110" s="642"/>
      <c r="G110" s="642"/>
      <c r="H110" s="642"/>
      <c r="I110" s="642"/>
      <c r="J110" s="642"/>
      <c r="T110" s="644"/>
      <c r="BD110" s="645"/>
      <c r="BE110" s="645"/>
    </row>
    <row r="111" spans="1:57" s="638" customFormat="1" ht="15.75" customHeight="1" x14ac:dyDescent="0.2">
      <c r="A111" s="727">
        <v>25</v>
      </c>
      <c r="B111" s="641" t="s">
        <v>8</v>
      </c>
      <c r="C111" s="641">
        <v>167.33333333333334</v>
      </c>
      <c r="D111" s="642"/>
      <c r="E111" s="642" t="s">
        <v>215</v>
      </c>
      <c r="F111" s="642"/>
      <c r="G111" s="642"/>
      <c r="H111" s="642"/>
      <c r="I111" s="642"/>
      <c r="J111" s="642"/>
      <c r="T111" s="639"/>
      <c r="BD111" s="640"/>
      <c r="BE111" s="640"/>
    </row>
    <row r="112" spans="1:57" s="642" customFormat="1" ht="15.75" customHeight="1" x14ac:dyDescent="0.2">
      <c r="A112" s="727">
        <v>26</v>
      </c>
      <c r="B112" s="641" t="s">
        <v>45</v>
      </c>
      <c r="C112" s="641">
        <v>147.33333333333334</v>
      </c>
      <c r="E112" s="642" t="s">
        <v>215</v>
      </c>
      <c r="T112" s="650"/>
      <c r="BD112" s="651"/>
      <c r="BE112" s="651"/>
    </row>
    <row r="113" spans="1:57" s="638" customFormat="1" ht="15.75" customHeight="1" x14ac:dyDescent="0.2">
      <c r="A113" s="726">
        <v>27</v>
      </c>
      <c r="B113" s="636" t="s">
        <v>119</v>
      </c>
      <c r="C113" s="636">
        <v>188</v>
      </c>
      <c r="E113" s="647" t="s">
        <v>215</v>
      </c>
      <c r="T113" s="639"/>
      <c r="BD113" s="640"/>
      <c r="BE113" s="640"/>
    </row>
    <row r="114" spans="1:57" s="638" customFormat="1" ht="15.75" customHeight="1" x14ac:dyDescent="0.2">
      <c r="A114" s="726">
        <v>28</v>
      </c>
      <c r="B114" s="636" t="s">
        <v>11</v>
      </c>
      <c r="C114" s="636">
        <v>195</v>
      </c>
      <c r="D114" s="647"/>
      <c r="E114" s="647" t="s">
        <v>215</v>
      </c>
      <c r="F114" s="647"/>
      <c r="G114" s="647"/>
      <c r="H114" s="647"/>
      <c r="I114" s="647"/>
      <c r="J114" s="647"/>
      <c r="O114" s="647"/>
      <c r="T114" s="639"/>
      <c r="BD114" s="640"/>
      <c r="BE114" s="640"/>
    </row>
    <row r="115" spans="1:57" s="638" customFormat="1" ht="15.75" customHeight="1" x14ac:dyDescent="0.2">
      <c r="A115" s="726">
        <v>29</v>
      </c>
      <c r="B115" s="636" t="s">
        <v>39</v>
      </c>
      <c r="C115" s="636">
        <v>183</v>
      </c>
      <c r="E115" s="647" t="s">
        <v>215</v>
      </c>
      <c r="F115" s="647"/>
      <c r="G115" s="647"/>
      <c r="T115" s="639"/>
      <c r="BD115" s="640"/>
      <c r="BE115" s="640"/>
    </row>
    <row r="119" spans="1:57" s="638" customFormat="1" ht="15" x14ac:dyDescent="0.2">
      <c r="A119" s="726"/>
      <c r="E119"/>
      <c r="T119" s="639"/>
      <c r="BD119" s="640"/>
      <c r="BE119" s="640"/>
    </row>
    <row r="120" spans="1:57" s="6" customFormat="1" ht="10.5" customHeight="1" x14ac:dyDescent="0.2">
      <c r="A120" s="290"/>
      <c r="E120"/>
      <c r="T120" s="5"/>
      <c r="BD120" s="635"/>
      <c r="BE120" s="635"/>
    </row>
  </sheetData>
  <mergeCells count="22">
    <mergeCell ref="C1:F1"/>
    <mergeCell ref="G1:J1"/>
    <mergeCell ref="C24:F24"/>
    <mergeCell ref="G24:J24"/>
    <mergeCell ref="K1:N1"/>
    <mergeCell ref="K24:N24"/>
    <mergeCell ref="O1:R1"/>
    <mergeCell ref="O24:R24"/>
    <mergeCell ref="S1:V1"/>
    <mergeCell ref="S24:V24"/>
    <mergeCell ref="W1:Z1"/>
    <mergeCell ref="AE1:AH1"/>
    <mergeCell ref="AI1:AL1"/>
    <mergeCell ref="AM1:AP1"/>
    <mergeCell ref="AQ1:AT1"/>
    <mergeCell ref="W24:Z24"/>
    <mergeCell ref="AA24:AD24"/>
    <mergeCell ref="AE24:AH24"/>
    <mergeCell ref="AI24:AL24"/>
    <mergeCell ref="AM24:AP24"/>
    <mergeCell ref="AQ24:AT24"/>
    <mergeCell ref="AA1:AD1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C2:Q77"/>
  <sheetViews>
    <sheetView zoomScale="75" zoomScaleNormal="75" workbookViewId="0">
      <selection activeCell="U56" sqref="U56"/>
    </sheetView>
  </sheetViews>
  <sheetFormatPr defaultRowHeight="12.75" x14ac:dyDescent="0.2"/>
  <cols>
    <col min="1" max="2" width="9.140625" style="942"/>
    <col min="3" max="3" width="8.7109375" style="942" customWidth="1"/>
    <col min="4" max="4" width="33.85546875" style="942" bestFit="1" customWidth="1"/>
    <col min="5" max="6" width="11.7109375" style="942" customWidth="1"/>
    <col min="7" max="10" width="9.7109375" style="942" customWidth="1"/>
    <col min="11" max="11" width="8.7109375" style="942" customWidth="1"/>
    <col min="12" max="15" width="12.7109375" style="942" customWidth="1"/>
    <col min="16" max="16384" width="9.140625" style="942"/>
  </cols>
  <sheetData>
    <row r="2" spans="3:16" s="937" customFormat="1" ht="25.5" customHeight="1" x14ac:dyDescent="0.2">
      <c r="C2" s="1694" t="s">
        <v>471</v>
      </c>
      <c r="D2" s="1694"/>
      <c r="E2" s="1694"/>
      <c r="F2" s="1694"/>
      <c r="G2" s="1694"/>
      <c r="H2" s="1694"/>
      <c r="I2" s="1694"/>
      <c r="J2" s="1694"/>
      <c r="K2" s="1694"/>
      <c r="L2" s="1694"/>
      <c r="M2" s="1694"/>
      <c r="N2" s="1694"/>
      <c r="O2" s="1694"/>
    </row>
    <row r="3" spans="3:16" s="937" customFormat="1" ht="24.95" customHeight="1" x14ac:dyDescent="0.2">
      <c r="C3" s="1695" t="s">
        <v>495</v>
      </c>
      <c r="D3" s="1695"/>
      <c r="E3" s="1695"/>
      <c r="F3" s="1695"/>
      <c r="G3" s="1695"/>
      <c r="H3" s="1695"/>
      <c r="I3" s="1695"/>
      <c r="J3" s="1695"/>
      <c r="K3" s="1695"/>
      <c r="L3" s="1695"/>
      <c r="M3" s="1695"/>
      <c r="N3" s="1695"/>
      <c r="O3" s="1695"/>
    </row>
    <row r="4" spans="3:16" s="937" customFormat="1" ht="24.95" customHeight="1" x14ac:dyDescent="0.2">
      <c r="C4" s="1696" t="s">
        <v>500</v>
      </c>
      <c r="D4" s="1696"/>
      <c r="E4" s="1696"/>
      <c r="F4" s="1696"/>
      <c r="G4" s="1696"/>
      <c r="H4" s="1696"/>
      <c r="I4" s="1696"/>
      <c r="J4" s="1696"/>
      <c r="K4" s="1696"/>
      <c r="L4" s="1696"/>
      <c r="M4" s="1696"/>
      <c r="N4" s="1696"/>
      <c r="O4" s="1696"/>
    </row>
    <row r="5" spans="3:16" ht="21" x14ac:dyDescent="0.2">
      <c r="C5" s="939"/>
      <c r="D5" s="939"/>
      <c r="E5" s="939"/>
      <c r="F5" s="939"/>
      <c r="G5" s="939"/>
      <c r="H5" s="939"/>
      <c r="I5" s="939"/>
      <c r="J5" s="939"/>
      <c r="K5" s="939"/>
      <c r="L5" s="939"/>
      <c r="M5" s="939"/>
      <c r="N5" s="939"/>
      <c r="O5" s="940"/>
    </row>
    <row r="6" spans="3:16" ht="19.5" customHeight="1" thickBot="1" x14ac:dyDescent="0.25">
      <c r="C6" s="1697" t="s">
        <v>478</v>
      </c>
      <c r="D6" s="1697"/>
      <c r="E6" s="939"/>
      <c r="F6" s="939"/>
      <c r="G6" s="939"/>
      <c r="H6" s="939"/>
      <c r="I6" s="939"/>
      <c r="J6" s="939"/>
      <c r="K6" s="939"/>
      <c r="L6" s="939"/>
      <c r="M6" s="939"/>
      <c r="N6" s="939"/>
      <c r="O6" s="940"/>
      <c r="P6" s="941"/>
    </row>
    <row r="7" spans="3:16" ht="19.5" customHeight="1" x14ac:dyDescent="0.2">
      <c r="C7" s="1677" t="s">
        <v>5</v>
      </c>
      <c r="D7" s="1679" t="s">
        <v>472</v>
      </c>
      <c r="E7" s="1681" t="s">
        <v>492</v>
      </c>
      <c r="F7" s="1683" t="s">
        <v>491</v>
      </c>
      <c r="G7" s="1685" t="s">
        <v>7</v>
      </c>
      <c r="H7" s="1686"/>
      <c r="I7" s="1686"/>
      <c r="J7" s="1687"/>
      <c r="K7" s="1681" t="s">
        <v>481</v>
      </c>
      <c r="L7" s="1688" t="s">
        <v>484</v>
      </c>
      <c r="M7" s="1688" t="s">
        <v>482</v>
      </c>
      <c r="N7" s="1690" t="s">
        <v>483</v>
      </c>
      <c r="O7" s="1692" t="s">
        <v>485</v>
      </c>
      <c r="P7" s="941"/>
    </row>
    <row r="8" spans="3:16" ht="80.099999999999994" customHeight="1" thickBot="1" x14ac:dyDescent="0.25">
      <c r="C8" s="1678"/>
      <c r="D8" s="1680"/>
      <c r="E8" s="1682"/>
      <c r="F8" s="1684"/>
      <c r="G8" s="1029" t="s">
        <v>1</v>
      </c>
      <c r="H8" s="1030" t="s">
        <v>2</v>
      </c>
      <c r="I8" s="1030" t="s">
        <v>3</v>
      </c>
      <c r="J8" s="1031" t="s">
        <v>6</v>
      </c>
      <c r="K8" s="1682"/>
      <c r="L8" s="1689"/>
      <c r="M8" s="1689"/>
      <c r="N8" s="1691"/>
      <c r="O8" s="1693"/>
      <c r="P8" s="943"/>
    </row>
    <row r="9" spans="3:16" s="953" customFormat="1" ht="21.95" customHeight="1" x14ac:dyDescent="0.2">
      <c r="C9" s="944">
        <v>1</v>
      </c>
      <c r="D9" s="945" t="s">
        <v>41</v>
      </c>
      <c r="E9" s="946">
        <v>5</v>
      </c>
      <c r="F9" s="947">
        <v>2</v>
      </c>
      <c r="G9" s="948">
        <v>181</v>
      </c>
      <c r="H9" s="949">
        <v>168</v>
      </c>
      <c r="I9" s="949">
        <v>177</v>
      </c>
      <c r="J9" s="950">
        <v>191</v>
      </c>
      <c r="K9" s="1283">
        <v>2</v>
      </c>
      <c r="L9" s="1269">
        <f t="shared" ref="L9:L31" si="0">SUM(G9:J9)-MIN(G9:J9)</f>
        <v>549</v>
      </c>
      <c r="M9" s="1282">
        <f t="shared" ref="M9:M31" si="1">MAX(G9:J9)</f>
        <v>191</v>
      </c>
      <c r="N9" s="951">
        <f t="shared" ref="N9:N31" si="2">ROUND(L9/3,1)</f>
        <v>183</v>
      </c>
      <c r="O9" s="952">
        <f t="shared" ref="O9:O31" si="3">L9/10+K9</f>
        <v>56.9</v>
      </c>
      <c r="P9" s="1093"/>
    </row>
    <row r="10" spans="3:16" s="953" customFormat="1" ht="21.95" customHeight="1" x14ac:dyDescent="0.2">
      <c r="C10" s="1285">
        <v>2</v>
      </c>
      <c r="D10" s="1261" t="s">
        <v>573</v>
      </c>
      <c r="E10" s="1044">
        <v>2</v>
      </c>
      <c r="F10" s="1045">
        <v>2</v>
      </c>
      <c r="G10" s="1254">
        <v>225</v>
      </c>
      <c r="H10" s="1047">
        <v>179</v>
      </c>
      <c r="I10" s="1048">
        <v>131</v>
      </c>
      <c r="J10" s="1049">
        <v>141</v>
      </c>
      <c r="K10" s="1039"/>
      <c r="L10" s="1040">
        <f t="shared" ref="L10" si="4">SUM(G10:J10)-MIN(G10:J10)</f>
        <v>545</v>
      </c>
      <c r="M10" s="1284">
        <f t="shared" si="1"/>
        <v>225</v>
      </c>
      <c r="N10" s="1042">
        <f t="shared" si="2"/>
        <v>181.7</v>
      </c>
      <c r="O10" s="1043">
        <f t="shared" si="3"/>
        <v>54.5</v>
      </c>
      <c r="P10" s="1093"/>
    </row>
    <row r="11" spans="3:16" s="953" customFormat="1" ht="21.95" customHeight="1" x14ac:dyDescent="0.2">
      <c r="C11" s="944">
        <v>3</v>
      </c>
      <c r="D11" s="955" t="s">
        <v>39</v>
      </c>
      <c r="E11" s="956">
        <v>4</v>
      </c>
      <c r="F11" s="957">
        <v>2</v>
      </c>
      <c r="G11" s="958">
        <v>175</v>
      </c>
      <c r="H11" s="959">
        <v>176</v>
      </c>
      <c r="I11" s="960">
        <v>183</v>
      </c>
      <c r="J11" s="961">
        <v>182</v>
      </c>
      <c r="K11" s="962"/>
      <c r="L11" s="963">
        <f>SUM(G11:J11)-MIN(G11:J11)</f>
        <v>541</v>
      </c>
      <c r="M11" s="964">
        <f t="shared" ref="M11" si="5">MAX(G11:J11)</f>
        <v>183</v>
      </c>
      <c r="N11" s="965">
        <f t="shared" ref="N11" si="6">ROUND(L11/3,1)</f>
        <v>180.3</v>
      </c>
      <c r="O11" s="952">
        <f t="shared" ref="O11" si="7">L11/10+K11</f>
        <v>54.1</v>
      </c>
      <c r="P11" s="1093"/>
    </row>
    <row r="12" spans="3:16" s="953" customFormat="1" ht="21.95" customHeight="1" x14ac:dyDescent="0.2">
      <c r="C12" s="1285">
        <v>4</v>
      </c>
      <c r="D12" s="1261" t="s">
        <v>34</v>
      </c>
      <c r="E12" s="1044">
        <v>2</v>
      </c>
      <c r="F12" s="1045">
        <v>2</v>
      </c>
      <c r="G12" s="1046">
        <v>185</v>
      </c>
      <c r="H12" s="1047">
        <v>160</v>
      </c>
      <c r="I12" s="1047">
        <v>181</v>
      </c>
      <c r="J12" s="1049">
        <v>158</v>
      </c>
      <c r="K12" s="1039"/>
      <c r="L12" s="1040">
        <f>SUM(G12:J12)-MIN(G12:J12)</f>
        <v>526</v>
      </c>
      <c r="M12" s="1041">
        <f>MAX(G12:J12)</f>
        <v>185</v>
      </c>
      <c r="N12" s="1042">
        <f>ROUND(L12/3,1)</f>
        <v>175.3</v>
      </c>
      <c r="O12" s="1043">
        <f>L12/10+K12</f>
        <v>52.6</v>
      </c>
      <c r="P12" s="1093"/>
    </row>
    <row r="13" spans="3:16" s="953" customFormat="1" ht="21.95" customHeight="1" x14ac:dyDescent="0.2">
      <c r="C13" s="944">
        <v>5</v>
      </c>
      <c r="D13" s="955" t="s">
        <v>11</v>
      </c>
      <c r="E13" s="946">
        <v>6</v>
      </c>
      <c r="F13" s="947">
        <v>2</v>
      </c>
      <c r="G13" s="948">
        <v>183</v>
      </c>
      <c r="H13" s="949">
        <v>174</v>
      </c>
      <c r="I13" s="966">
        <v>156</v>
      </c>
      <c r="J13" s="950">
        <v>145</v>
      </c>
      <c r="K13" s="962"/>
      <c r="L13" s="963">
        <f t="shared" ref="L13:L14" si="8">SUM(G13:J13)-MIN(G13:J13)</f>
        <v>513</v>
      </c>
      <c r="M13" s="964">
        <f t="shared" ref="M13:M14" si="9">MAX(G13:J13)</f>
        <v>183</v>
      </c>
      <c r="N13" s="965">
        <f t="shared" ref="N13:N14" si="10">ROUND(L13/3,1)</f>
        <v>171</v>
      </c>
      <c r="O13" s="952">
        <f t="shared" ref="O13:O14" si="11">L13/10+K13</f>
        <v>51.3</v>
      </c>
      <c r="P13" s="1093"/>
    </row>
    <row r="14" spans="3:16" s="953" customFormat="1" ht="21.95" customHeight="1" x14ac:dyDescent="0.2">
      <c r="C14" s="1285">
        <v>6</v>
      </c>
      <c r="D14" s="1261" t="s">
        <v>67</v>
      </c>
      <c r="E14" s="1044">
        <v>3</v>
      </c>
      <c r="F14" s="1045">
        <v>2</v>
      </c>
      <c r="G14" s="1046">
        <v>153</v>
      </c>
      <c r="H14" s="1047">
        <v>169</v>
      </c>
      <c r="I14" s="1048">
        <v>130</v>
      </c>
      <c r="J14" s="1049">
        <v>187</v>
      </c>
      <c r="K14" s="1039"/>
      <c r="L14" s="1040">
        <f t="shared" si="8"/>
        <v>509</v>
      </c>
      <c r="M14" s="1041">
        <f t="shared" si="9"/>
        <v>187</v>
      </c>
      <c r="N14" s="1042">
        <f t="shared" si="10"/>
        <v>169.7</v>
      </c>
      <c r="O14" s="1043">
        <f t="shared" si="11"/>
        <v>50.9</v>
      </c>
      <c r="P14" s="1093"/>
    </row>
    <row r="15" spans="3:16" s="953" customFormat="1" ht="21.95" customHeight="1" x14ac:dyDescent="0.2">
      <c r="C15" s="944">
        <v>7</v>
      </c>
      <c r="D15" s="955" t="s">
        <v>12</v>
      </c>
      <c r="E15" s="946">
        <v>2</v>
      </c>
      <c r="F15" s="947">
        <v>2</v>
      </c>
      <c r="G15" s="948">
        <v>196</v>
      </c>
      <c r="H15" s="949">
        <v>134</v>
      </c>
      <c r="I15" s="966">
        <v>168</v>
      </c>
      <c r="J15" s="950">
        <v>140</v>
      </c>
      <c r="K15" s="962"/>
      <c r="L15" s="963">
        <f>SUM(G15:J15)-MIN(G15:J15)</f>
        <v>504</v>
      </c>
      <c r="M15" s="964">
        <f>MAX(G15:J15)</f>
        <v>196</v>
      </c>
      <c r="N15" s="965">
        <f>ROUND(L15/3,1)</f>
        <v>168</v>
      </c>
      <c r="O15" s="952">
        <f>L15/10+K15</f>
        <v>50.4</v>
      </c>
      <c r="P15" s="1093"/>
    </row>
    <row r="16" spans="3:16" s="953" customFormat="1" ht="21.95" customHeight="1" x14ac:dyDescent="0.2">
      <c r="C16" s="1285">
        <v>8</v>
      </c>
      <c r="D16" s="1261" t="s">
        <v>68</v>
      </c>
      <c r="E16" s="1044">
        <v>4</v>
      </c>
      <c r="F16" s="1045">
        <v>1</v>
      </c>
      <c r="G16" s="1046">
        <v>157</v>
      </c>
      <c r="H16" s="1047">
        <v>169</v>
      </c>
      <c r="I16" s="1047">
        <v>173</v>
      </c>
      <c r="J16" s="1049">
        <v>155</v>
      </c>
      <c r="K16" s="1039"/>
      <c r="L16" s="1040">
        <f>SUM(G16:J16)-MIN(G16:J16)</f>
        <v>499</v>
      </c>
      <c r="M16" s="1041">
        <f>MAX(G16:J16)</f>
        <v>173</v>
      </c>
      <c r="N16" s="1042">
        <f>ROUND(L16/3,1)</f>
        <v>166.3</v>
      </c>
      <c r="O16" s="1043">
        <f>L16/10+K16</f>
        <v>49.9</v>
      </c>
      <c r="P16" s="1093"/>
    </row>
    <row r="17" spans="3:16" s="953" customFormat="1" ht="21.95" customHeight="1" x14ac:dyDescent="0.2">
      <c r="C17" s="944">
        <v>9</v>
      </c>
      <c r="D17" s="955" t="s">
        <v>572</v>
      </c>
      <c r="E17" s="946">
        <v>3</v>
      </c>
      <c r="F17" s="947">
        <v>1</v>
      </c>
      <c r="G17" s="948">
        <v>155</v>
      </c>
      <c r="H17" s="949">
        <v>155</v>
      </c>
      <c r="I17" s="949">
        <v>139</v>
      </c>
      <c r="J17" s="950">
        <v>171</v>
      </c>
      <c r="K17" s="962"/>
      <c r="L17" s="963">
        <f>SUM(G17:J17)-MIN(G17:J17)</f>
        <v>481</v>
      </c>
      <c r="M17" s="964">
        <f>MAX(G17:J17)</f>
        <v>171</v>
      </c>
      <c r="N17" s="965">
        <f>ROUND(L17/3,1)</f>
        <v>160.30000000000001</v>
      </c>
      <c r="O17" s="952">
        <f>L17/10+K17</f>
        <v>48.1</v>
      </c>
      <c r="P17" s="1093"/>
    </row>
    <row r="18" spans="3:16" s="953" customFormat="1" ht="21.95" customHeight="1" x14ac:dyDescent="0.2">
      <c r="C18" s="1285">
        <v>10</v>
      </c>
      <c r="D18" s="1260" t="s">
        <v>47</v>
      </c>
      <c r="E18" s="1044">
        <v>3</v>
      </c>
      <c r="F18" s="1045">
        <v>2</v>
      </c>
      <c r="G18" s="1046">
        <v>147</v>
      </c>
      <c r="H18" s="1047">
        <v>162</v>
      </c>
      <c r="I18" s="1047">
        <v>150</v>
      </c>
      <c r="J18" s="1049">
        <v>161</v>
      </c>
      <c r="K18" s="1039"/>
      <c r="L18" s="1040">
        <f t="shared" si="0"/>
        <v>473</v>
      </c>
      <c r="M18" s="1041">
        <f t="shared" si="1"/>
        <v>162</v>
      </c>
      <c r="N18" s="1042">
        <f t="shared" si="2"/>
        <v>157.69999999999999</v>
      </c>
      <c r="O18" s="1043">
        <f t="shared" si="3"/>
        <v>47.3</v>
      </c>
      <c r="P18" s="1093"/>
    </row>
    <row r="19" spans="3:16" s="953" customFormat="1" ht="21.95" customHeight="1" x14ac:dyDescent="0.2">
      <c r="C19" s="944">
        <v>11</v>
      </c>
      <c r="D19" s="955" t="s">
        <v>566</v>
      </c>
      <c r="E19" s="946">
        <v>6</v>
      </c>
      <c r="F19" s="947">
        <v>1</v>
      </c>
      <c r="G19" s="948">
        <v>140</v>
      </c>
      <c r="H19" s="949">
        <v>131</v>
      </c>
      <c r="I19" s="949">
        <v>150</v>
      </c>
      <c r="J19" s="950">
        <v>176</v>
      </c>
      <c r="K19" s="962"/>
      <c r="L19" s="963">
        <f t="shared" ref="L19:L27" si="12">SUM(G19:J19)-MIN(G19:J19)</f>
        <v>466</v>
      </c>
      <c r="M19" s="964">
        <f t="shared" ref="M19:M27" si="13">MAX(G19:J19)</f>
        <v>176</v>
      </c>
      <c r="N19" s="965">
        <f t="shared" ref="N19:N27" si="14">ROUND(L19/3,1)</f>
        <v>155.30000000000001</v>
      </c>
      <c r="O19" s="952">
        <f t="shared" ref="O19:O27" si="15">L19/10+K19</f>
        <v>46.6</v>
      </c>
      <c r="P19" s="1093"/>
    </row>
    <row r="20" spans="3:16" s="953" customFormat="1" ht="21.95" customHeight="1" x14ac:dyDescent="0.2">
      <c r="C20" s="1285">
        <v>12</v>
      </c>
      <c r="D20" s="1261" t="s">
        <v>568</v>
      </c>
      <c r="E20" s="1033">
        <v>4</v>
      </c>
      <c r="F20" s="1034">
        <v>2</v>
      </c>
      <c r="G20" s="1035">
        <v>142</v>
      </c>
      <c r="H20" s="1036">
        <v>154</v>
      </c>
      <c r="I20" s="1037">
        <v>143</v>
      </c>
      <c r="J20" s="1038">
        <v>155</v>
      </c>
      <c r="K20" s="1039"/>
      <c r="L20" s="1040">
        <f t="shared" si="12"/>
        <v>452</v>
      </c>
      <c r="M20" s="1041">
        <f t="shared" si="13"/>
        <v>155</v>
      </c>
      <c r="N20" s="1042">
        <f t="shared" si="14"/>
        <v>150.69999999999999</v>
      </c>
      <c r="O20" s="1043">
        <f t="shared" si="15"/>
        <v>45.2</v>
      </c>
      <c r="P20" s="1093"/>
    </row>
    <row r="21" spans="3:16" s="953" customFormat="1" ht="21.95" customHeight="1" x14ac:dyDescent="0.2">
      <c r="C21" s="944">
        <v>13</v>
      </c>
      <c r="D21" s="955" t="s">
        <v>570</v>
      </c>
      <c r="E21" s="956">
        <v>3</v>
      </c>
      <c r="F21" s="957">
        <v>1</v>
      </c>
      <c r="G21" s="958">
        <v>112</v>
      </c>
      <c r="H21" s="959">
        <v>126</v>
      </c>
      <c r="I21" s="960">
        <v>136</v>
      </c>
      <c r="J21" s="961">
        <v>180</v>
      </c>
      <c r="K21" s="962"/>
      <c r="L21" s="963">
        <f>SUM(G21:J21)-MIN(G21:J21)</f>
        <v>442</v>
      </c>
      <c r="M21" s="964">
        <f>MAX(G21:J21)</f>
        <v>180</v>
      </c>
      <c r="N21" s="965">
        <f>ROUND(L21/3,1)</f>
        <v>147.30000000000001</v>
      </c>
      <c r="O21" s="952">
        <f>L21/10+K21</f>
        <v>44.2</v>
      </c>
      <c r="P21" s="1093"/>
    </row>
    <row r="22" spans="3:16" s="953" customFormat="1" ht="21.95" customHeight="1" x14ac:dyDescent="0.2">
      <c r="C22" s="1285">
        <v>14</v>
      </c>
      <c r="D22" s="1261" t="s">
        <v>134</v>
      </c>
      <c r="E22" s="1044">
        <v>5</v>
      </c>
      <c r="F22" s="1045">
        <v>2</v>
      </c>
      <c r="G22" s="1046">
        <v>137</v>
      </c>
      <c r="H22" s="1047">
        <v>124</v>
      </c>
      <c r="I22" s="1047">
        <v>179</v>
      </c>
      <c r="J22" s="1049">
        <v>126</v>
      </c>
      <c r="K22" s="1039"/>
      <c r="L22" s="1040">
        <f t="shared" si="12"/>
        <v>442</v>
      </c>
      <c r="M22" s="1041">
        <f t="shared" si="13"/>
        <v>179</v>
      </c>
      <c r="N22" s="1042">
        <f t="shared" si="14"/>
        <v>147.30000000000001</v>
      </c>
      <c r="O22" s="1043">
        <f t="shared" si="15"/>
        <v>44.2</v>
      </c>
      <c r="P22" s="1093"/>
    </row>
    <row r="23" spans="3:16" s="953" customFormat="1" ht="21.95" customHeight="1" x14ac:dyDescent="0.2">
      <c r="C23" s="944">
        <v>15</v>
      </c>
      <c r="D23" s="967" t="s">
        <v>569</v>
      </c>
      <c r="E23" s="946">
        <v>5</v>
      </c>
      <c r="F23" s="947">
        <v>2</v>
      </c>
      <c r="G23" s="948">
        <v>161</v>
      </c>
      <c r="H23" s="949">
        <v>135</v>
      </c>
      <c r="I23" s="949">
        <v>144</v>
      </c>
      <c r="J23" s="950">
        <v>125</v>
      </c>
      <c r="K23" s="962"/>
      <c r="L23" s="963">
        <f t="shared" si="12"/>
        <v>440</v>
      </c>
      <c r="M23" s="964">
        <f t="shared" si="13"/>
        <v>161</v>
      </c>
      <c r="N23" s="965">
        <f t="shared" si="14"/>
        <v>146.69999999999999</v>
      </c>
      <c r="O23" s="952">
        <f t="shared" si="15"/>
        <v>44</v>
      </c>
      <c r="P23" s="1093"/>
    </row>
    <row r="24" spans="3:16" s="953" customFormat="1" ht="21.95" customHeight="1" x14ac:dyDescent="0.2">
      <c r="C24" s="1285">
        <v>16</v>
      </c>
      <c r="D24" s="1261" t="s">
        <v>564</v>
      </c>
      <c r="E24" s="1044">
        <v>2</v>
      </c>
      <c r="F24" s="1045">
        <v>1</v>
      </c>
      <c r="G24" s="1046">
        <v>120</v>
      </c>
      <c r="H24" s="1047">
        <v>168</v>
      </c>
      <c r="I24" s="1047">
        <v>126</v>
      </c>
      <c r="J24" s="1049">
        <v>143</v>
      </c>
      <c r="K24" s="1039"/>
      <c r="L24" s="1040">
        <f t="shared" si="12"/>
        <v>437</v>
      </c>
      <c r="M24" s="1041">
        <f t="shared" si="13"/>
        <v>168</v>
      </c>
      <c r="N24" s="1042">
        <f t="shared" si="14"/>
        <v>145.69999999999999</v>
      </c>
      <c r="O24" s="1043">
        <f t="shared" si="15"/>
        <v>43.7</v>
      </c>
      <c r="P24" s="1093"/>
    </row>
    <row r="25" spans="3:16" s="953" customFormat="1" ht="21.95" customHeight="1" x14ac:dyDescent="0.2">
      <c r="C25" s="944">
        <v>17</v>
      </c>
      <c r="D25" s="967" t="s">
        <v>194</v>
      </c>
      <c r="E25" s="946">
        <v>6</v>
      </c>
      <c r="F25" s="947">
        <v>2</v>
      </c>
      <c r="G25" s="948">
        <v>106</v>
      </c>
      <c r="H25" s="949">
        <v>154</v>
      </c>
      <c r="I25" s="949">
        <v>128</v>
      </c>
      <c r="J25" s="950">
        <v>144</v>
      </c>
      <c r="K25" s="962"/>
      <c r="L25" s="963">
        <f t="shared" si="12"/>
        <v>426</v>
      </c>
      <c r="M25" s="964">
        <f t="shared" si="13"/>
        <v>154</v>
      </c>
      <c r="N25" s="965">
        <f t="shared" si="14"/>
        <v>142</v>
      </c>
      <c r="O25" s="952">
        <f t="shared" si="15"/>
        <v>42.6</v>
      </c>
      <c r="P25" s="1093"/>
    </row>
    <row r="26" spans="3:16" s="953" customFormat="1" ht="21.95" customHeight="1" x14ac:dyDescent="0.2">
      <c r="C26" s="1285">
        <v>18</v>
      </c>
      <c r="D26" s="1261" t="s">
        <v>571</v>
      </c>
      <c r="E26" s="1044">
        <v>3</v>
      </c>
      <c r="F26" s="1045">
        <v>1</v>
      </c>
      <c r="G26" s="1046">
        <v>126</v>
      </c>
      <c r="H26" s="1047">
        <v>141</v>
      </c>
      <c r="I26" s="1047">
        <v>114</v>
      </c>
      <c r="J26" s="1049">
        <v>155</v>
      </c>
      <c r="K26" s="1039"/>
      <c r="L26" s="1040">
        <f t="shared" si="12"/>
        <v>422</v>
      </c>
      <c r="M26" s="1041">
        <f t="shared" si="13"/>
        <v>155</v>
      </c>
      <c r="N26" s="1042">
        <f t="shared" si="14"/>
        <v>140.69999999999999</v>
      </c>
      <c r="O26" s="1043">
        <f t="shared" si="15"/>
        <v>42.2</v>
      </c>
      <c r="P26" s="1093"/>
    </row>
    <row r="27" spans="3:16" s="953" customFormat="1" ht="21.95" customHeight="1" x14ac:dyDescent="0.2">
      <c r="C27" s="944">
        <v>19</v>
      </c>
      <c r="D27" s="967" t="s">
        <v>567</v>
      </c>
      <c r="E27" s="946">
        <v>6</v>
      </c>
      <c r="F27" s="947">
        <v>1</v>
      </c>
      <c r="G27" s="948">
        <v>144</v>
      </c>
      <c r="H27" s="949">
        <v>128</v>
      </c>
      <c r="I27" s="949">
        <v>136</v>
      </c>
      <c r="J27" s="950">
        <v>134</v>
      </c>
      <c r="K27" s="962"/>
      <c r="L27" s="963">
        <f t="shared" si="12"/>
        <v>414</v>
      </c>
      <c r="M27" s="964">
        <f t="shared" si="13"/>
        <v>144</v>
      </c>
      <c r="N27" s="965">
        <f t="shared" si="14"/>
        <v>138</v>
      </c>
      <c r="O27" s="952">
        <f t="shared" si="15"/>
        <v>41.4</v>
      </c>
      <c r="P27" s="1093"/>
    </row>
    <row r="28" spans="3:16" s="953" customFormat="1" ht="21.95" customHeight="1" x14ac:dyDescent="0.2">
      <c r="C28" s="1285">
        <v>20</v>
      </c>
      <c r="D28" s="1261" t="s">
        <v>595</v>
      </c>
      <c r="E28" s="1033">
        <v>4</v>
      </c>
      <c r="F28" s="1034">
        <v>2</v>
      </c>
      <c r="G28" s="1035">
        <v>127</v>
      </c>
      <c r="H28" s="1036">
        <v>139</v>
      </c>
      <c r="I28" s="1037">
        <v>89</v>
      </c>
      <c r="J28" s="1038">
        <v>131</v>
      </c>
      <c r="K28" s="1039"/>
      <c r="L28" s="1040">
        <f t="shared" si="0"/>
        <v>397</v>
      </c>
      <c r="M28" s="1041">
        <f t="shared" si="1"/>
        <v>139</v>
      </c>
      <c r="N28" s="1042">
        <f t="shared" si="2"/>
        <v>132.30000000000001</v>
      </c>
      <c r="O28" s="1043">
        <f t="shared" si="3"/>
        <v>39.700000000000003</v>
      </c>
      <c r="P28" s="1093"/>
    </row>
    <row r="29" spans="3:16" s="953" customFormat="1" ht="21.95" customHeight="1" x14ac:dyDescent="0.2">
      <c r="C29" s="944">
        <v>21</v>
      </c>
      <c r="D29" s="955" t="s">
        <v>565</v>
      </c>
      <c r="E29" s="946">
        <v>2</v>
      </c>
      <c r="F29" s="947">
        <v>1</v>
      </c>
      <c r="G29" s="948">
        <v>129</v>
      </c>
      <c r="H29" s="949">
        <v>124</v>
      </c>
      <c r="I29" s="949">
        <v>126</v>
      </c>
      <c r="J29" s="950">
        <v>137</v>
      </c>
      <c r="K29" s="962"/>
      <c r="L29" s="963">
        <f>SUM(G29:J29)-MIN(G29:J29)</f>
        <v>392</v>
      </c>
      <c r="M29" s="964">
        <f>MAX(G29:J29)</f>
        <v>137</v>
      </c>
      <c r="N29" s="965">
        <f>ROUND(L29/3,1)</f>
        <v>130.69999999999999</v>
      </c>
      <c r="O29" s="952">
        <f>L29/10+K29</f>
        <v>39.200000000000003</v>
      </c>
      <c r="P29" s="1093"/>
    </row>
    <row r="30" spans="3:16" s="953" customFormat="1" ht="21.95" customHeight="1" x14ac:dyDescent="0.2">
      <c r="C30" s="1285">
        <v>22</v>
      </c>
      <c r="D30" s="1261" t="s">
        <v>596</v>
      </c>
      <c r="E30" s="1044">
        <v>5</v>
      </c>
      <c r="F30" s="1045">
        <v>2</v>
      </c>
      <c r="G30" s="1046">
        <v>81</v>
      </c>
      <c r="H30" s="1047">
        <v>172</v>
      </c>
      <c r="I30" s="1048">
        <v>117</v>
      </c>
      <c r="J30" s="1049">
        <v>91</v>
      </c>
      <c r="K30" s="1039"/>
      <c r="L30" s="1040">
        <f t="shared" si="0"/>
        <v>380</v>
      </c>
      <c r="M30" s="1041">
        <f t="shared" si="1"/>
        <v>172</v>
      </c>
      <c r="N30" s="1042">
        <f t="shared" si="2"/>
        <v>126.7</v>
      </c>
      <c r="O30" s="1043">
        <f t="shared" si="3"/>
        <v>38</v>
      </c>
      <c r="P30" s="1093"/>
    </row>
    <row r="31" spans="3:16" s="953" customFormat="1" ht="21.95" customHeight="1" thickBot="1" x14ac:dyDescent="0.25">
      <c r="C31" s="1090">
        <v>23</v>
      </c>
      <c r="D31" s="1281" t="s">
        <v>577</v>
      </c>
      <c r="E31" s="969">
        <v>2</v>
      </c>
      <c r="F31" s="970">
        <v>2</v>
      </c>
      <c r="G31" s="971">
        <v>100</v>
      </c>
      <c r="H31" s="972">
        <v>102</v>
      </c>
      <c r="I31" s="972">
        <v>79</v>
      </c>
      <c r="J31" s="973">
        <v>105</v>
      </c>
      <c r="K31" s="974"/>
      <c r="L31" s="975">
        <f t="shared" si="0"/>
        <v>307</v>
      </c>
      <c r="M31" s="974">
        <f t="shared" si="1"/>
        <v>105</v>
      </c>
      <c r="N31" s="976">
        <f t="shared" si="2"/>
        <v>102.3</v>
      </c>
      <c r="O31" s="977">
        <f t="shared" si="3"/>
        <v>30.7</v>
      </c>
      <c r="P31" s="1093"/>
    </row>
    <row r="32" spans="3:16" ht="12" customHeight="1" x14ac:dyDescent="0.25">
      <c r="C32" s="978"/>
      <c r="D32" s="978"/>
      <c r="E32" s="978"/>
      <c r="F32" s="978"/>
      <c r="G32" s="978"/>
      <c r="H32" s="978"/>
      <c r="I32" s="978"/>
      <c r="J32" s="978"/>
      <c r="K32" s="978"/>
      <c r="L32" s="978"/>
      <c r="M32" s="978"/>
      <c r="N32" s="978"/>
      <c r="O32" s="978"/>
      <c r="P32" s="978"/>
    </row>
    <row r="33" spans="3:16" s="953" customFormat="1" ht="18.75" customHeight="1" x14ac:dyDescent="0.2">
      <c r="C33" s="979"/>
      <c r="D33" s="980" t="s">
        <v>41</v>
      </c>
      <c r="E33" s="981" t="s">
        <v>37</v>
      </c>
      <c r="F33" s="1670" t="s">
        <v>597</v>
      </c>
      <c r="G33" s="1670"/>
      <c r="H33" s="1671" t="s">
        <v>60</v>
      </c>
      <c r="I33" s="1671"/>
      <c r="J33" s="1671"/>
      <c r="K33" s="1671"/>
      <c r="L33" s="1671"/>
      <c r="M33" s="982"/>
      <c r="N33" s="979"/>
      <c r="O33" s="979"/>
      <c r="P33" s="979"/>
    </row>
    <row r="34" spans="3:16" s="953" customFormat="1" ht="18.75" customHeight="1" x14ac:dyDescent="0.2">
      <c r="C34" s="983"/>
      <c r="D34" s="984" t="s">
        <v>573</v>
      </c>
      <c r="E34" s="985" t="s">
        <v>37</v>
      </c>
      <c r="F34" s="1670" t="s">
        <v>598</v>
      </c>
      <c r="G34" s="1670"/>
      <c r="H34" s="1672" t="s">
        <v>470</v>
      </c>
      <c r="I34" s="1672"/>
      <c r="J34" s="1672"/>
      <c r="K34" s="1672"/>
      <c r="L34" s="1672"/>
      <c r="M34" s="986"/>
      <c r="N34" s="983"/>
      <c r="O34" s="983"/>
      <c r="P34" s="983"/>
    </row>
    <row r="35" spans="3:16" s="953" customFormat="1" ht="18.75" customHeight="1" x14ac:dyDescent="0.2">
      <c r="C35" s="983"/>
      <c r="D35" s="987"/>
      <c r="E35" s="986"/>
      <c r="F35" s="988"/>
      <c r="G35" s="988"/>
      <c r="H35" s="989"/>
      <c r="I35" s="989"/>
      <c r="J35" s="989"/>
      <c r="K35" s="989"/>
      <c r="L35" s="989"/>
      <c r="M35" s="986"/>
      <c r="N35" s="983"/>
      <c r="O35" s="983"/>
      <c r="P35" s="983"/>
    </row>
    <row r="36" spans="3:16" ht="18" x14ac:dyDescent="0.25">
      <c r="C36" s="978"/>
      <c r="D36" s="978"/>
      <c r="E36" s="978"/>
      <c r="F36" s="978"/>
      <c r="G36" s="978"/>
      <c r="H36" s="978"/>
      <c r="I36" s="978"/>
      <c r="J36" s="978"/>
      <c r="K36" s="978"/>
      <c r="L36" s="978"/>
      <c r="M36" s="978"/>
      <c r="N36" s="978"/>
      <c r="O36" s="978"/>
      <c r="P36" s="978"/>
    </row>
    <row r="37" spans="3:16" ht="18.75" customHeight="1" thickBot="1" x14ac:dyDescent="0.3">
      <c r="C37" s="1673" t="s">
        <v>479</v>
      </c>
      <c r="D37" s="1673"/>
      <c r="E37" s="978"/>
      <c r="F37" s="978"/>
      <c r="G37" s="978"/>
      <c r="H37" s="978"/>
      <c r="I37" s="978"/>
      <c r="J37" s="978"/>
      <c r="K37" s="978"/>
      <c r="L37" s="978"/>
      <c r="M37" s="978"/>
      <c r="N37" s="978"/>
      <c r="O37" s="978"/>
      <c r="P37" s="978"/>
    </row>
    <row r="38" spans="3:16" ht="19.5" customHeight="1" x14ac:dyDescent="0.2">
      <c r="C38" s="1677" t="s">
        <v>5</v>
      </c>
      <c r="D38" s="1679" t="s">
        <v>472</v>
      </c>
      <c r="E38" s="1681" t="s">
        <v>492</v>
      </c>
      <c r="F38" s="1683" t="s">
        <v>491</v>
      </c>
      <c r="G38" s="1685" t="s">
        <v>7</v>
      </c>
      <c r="H38" s="1686"/>
      <c r="I38" s="1686"/>
      <c r="J38" s="1687"/>
      <c r="K38" s="1681" t="s">
        <v>481</v>
      </c>
      <c r="L38" s="1688" t="s">
        <v>484</v>
      </c>
      <c r="M38" s="1688" t="s">
        <v>482</v>
      </c>
      <c r="N38" s="1690" t="s">
        <v>483</v>
      </c>
      <c r="O38" s="1692" t="s">
        <v>485</v>
      </c>
      <c r="P38" s="941"/>
    </row>
    <row r="39" spans="3:16" ht="80.099999999999994" customHeight="1" thickBot="1" x14ac:dyDescent="0.25">
      <c r="C39" s="1678"/>
      <c r="D39" s="1680"/>
      <c r="E39" s="1682"/>
      <c r="F39" s="1684"/>
      <c r="G39" s="1029" t="s">
        <v>1</v>
      </c>
      <c r="H39" s="1030" t="s">
        <v>2</v>
      </c>
      <c r="I39" s="1030" t="s">
        <v>3</v>
      </c>
      <c r="J39" s="1031" t="s">
        <v>6</v>
      </c>
      <c r="K39" s="1682"/>
      <c r="L39" s="1689"/>
      <c r="M39" s="1689"/>
      <c r="N39" s="1691"/>
      <c r="O39" s="1693"/>
      <c r="P39" s="943"/>
    </row>
    <row r="40" spans="3:16" s="953" customFormat="1" ht="21.95" customHeight="1" x14ac:dyDescent="0.2">
      <c r="C40" s="990">
        <v>1</v>
      </c>
      <c r="D40" s="991" t="s">
        <v>8</v>
      </c>
      <c r="E40" s="992">
        <v>5</v>
      </c>
      <c r="F40" s="993">
        <v>1</v>
      </c>
      <c r="G40" s="994">
        <v>155</v>
      </c>
      <c r="H40" s="995">
        <v>146</v>
      </c>
      <c r="I40" s="995">
        <v>166</v>
      </c>
      <c r="J40" s="996">
        <v>197</v>
      </c>
      <c r="K40" s="997">
        <v>2</v>
      </c>
      <c r="L40" s="1267">
        <f>SUM(G40:J40)-MIN(G40:J40)</f>
        <v>518</v>
      </c>
      <c r="M40" s="1268">
        <f t="shared" ref="M40:M56" si="16">MAX(G40:J40)</f>
        <v>197</v>
      </c>
      <c r="N40" s="1000">
        <f t="shared" ref="N40:N56" si="17">(SUM(G40:J40)-MIN(G40:J40))/3</f>
        <v>172.66666666666666</v>
      </c>
      <c r="O40" s="1001">
        <f t="shared" ref="O40:O56" si="18">L40/10+K40</f>
        <v>53.8</v>
      </c>
      <c r="P40" s="1098"/>
    </row>
    <row r="41" spans="3:16" s="953" customFormat="1" ht="21.95" customHeight="1" x14ac:dyDescent="0.2">
      <c r="C41" s="1059">
        <v>2</v>
      </c>
      <c r="D41" s="1060" t="s">
        <v>46</v>
      </c>
      <c r="E41" s="1061">
        <v>5</v>
      </c>
      <c r="F41" s="1062">
        <v>1</v>
      </c>
      <c r="G41" s="1063">
        <v>167</v>
      </c>
      <c r="H41" s="1064">
        <v>139</v>
      </c>
      <c r="I41" s="1064">
        <v>179</v>
      </c>
      <c r="J41" s="1065">
        <v>168</v>
      </c>
      <c r="K41" s="1066"/>
      <c r="L41" s="1067">
        <f>SUM(G41:J41)-MIN(G41:J41)</f>
        <v>514</v>
      </c>
      <c r="M41" s="1068">
        <f>MAX(G41:J41)</f>
        <v>179</v>
      </c>
      <c r="N41" s="1069">
        <f>(SUM(G41:J41)-MIN(G41:J41))/3</f>
        <v>171.33333333333334</v>
      </c>
      <c r="O41" s="1070">
        <f>L41/10+K41</f>
        <v>51.4</v>
      </c>
      <c r="P41" s="1098"/>
    </row>
    <row r="42" spans="3:16" s="953" customFormat="1" ht="21.95" customHeight="1" x14ac:dyDescent="0.2">
      <c r="C42" s="990">
        <v>3</v>
      </c>
      <c r="D42" s="1002" t="s">
        <v>50</v>
      </c>
      <c r="E42" s="992">
        <v>6</v>
      </c>
      <c r="F42" s="993">
        <v>2</v>
      </c>
      <c r="G42" s="1003">
        <v>189</v>
      </c>
      <c r="H42" s="1004">
        <v>166</v>
      </c>
      <c r="I42" s="1004">
        <v>137</v>
      </c>
      <c r="J42" s="1005">
        <v>147</v>
      </c>
      <c r="K42" s="997"/>
      <c r="L42" s="998">
        <f>SUM(G42:J42)-MIN(G42:J42)</f>
        <v>502</v>
      </c>
      <c r="M42" s="999">
        <f>MAX(G42:J42)</f>
        <v>189</v>
      </c>
      <c r="N42" s="1000">
        <f>(SUM(G42:J42)-MIN(G42:J42))/3</f>
        <v>167.33333333333334</v>
      </c>
      <c r="O42" s="1001">
        <f>L42/10+K42</f>
        <v>50.2</v>
      </c>
      <c r="P42" s="1098"/>
    </row>
    <row r="43" spans="3:16" s="953" customFormat="1" ht="21.95" customHeight="1" x14ac:dyDescent="0.2">
      <c r="C43" s="1059">
        <v>4</v>
      </c>
      <c r="D43" s="1060" t="s">
        <v>10</v>
      </c>
      <c r="E43" s="1061">
        <v>6</v>
      </c>
      <c r="F43" s="1062">
        <v>1</v>
      </c>
      <c r="G43" s="1063">
        <v>136</v>
      </c>
      <c r="H43" s="1064">
        <v>157</v>
      </c>
      <c r="I43" s="1064">
        <v>154</v>
      </c>
      <c r="J43" s="1065">
        <v>168</v>
      </c>
      <c r="K43" s="1066"/>
      <c r="L43" s="1067">
        <f t="shared" ref="L43" si="19">SUM(G43:J43)-MIN(G43:J43)</f>
        <v>479</v>
      </c>
      <c r="M43" s="1068">
        <f t="shared" si="16"/>
        <v>168</v>
      </c>
      <c r="N43" s="1069">
        <f t="shared" si="17"/>
        <v>159.66666666666666</v>
      </c>
      <c r="O43" s="1070">
        <f t="shared" si="18"/>
        <v>47.9</v>
      </c>
      <c r="P43" s="1098"/>
    </row>
    <row r="44" spans="3:16" s="953" customFormat="1" ht="21.95" customHeight="1" x14ac:dyDescent="0.2">
      <c r="C44" s="990">
        <v>5</v>
      </c>
      <c r="D44" s="1002" t="s">
        <v>36</v>
      </c>
      <c r="E44" s="992">
        <v>2</v>
      </c>
      <c r="F44" s="993">
        <v>1</v>
      </c>
      <c r="G44" s="1003">
        <v>102</v>
      </c>
      <c r="H44" s="1004">
        <v>169</v>
      </c>
      <c r="I44" s="1004">
        <v>150</v>
      </c>
      <c r="J44" s="1005">
        <v>138</v>
      </c>
      <c r="K44" s="997"/>
      <c r="L44" s="998">
        <f>SUM(G44:J44)-MIN(G44:J44)</f>
        <v>457</v>
      </c>
      <c r="M44" s="999">
        <f>MAX(G44:J44)</f>
        <v>169</v>
      </c>
      <c r="N44" s="1000">
        <f>(SUM(G44:J44)-MIN(G44:J44))/3</f>
        <v>152.33333333333334</v>
      </c>
      <c r="O44" s="1001">
        <f>L44/10+K44</f>
        <v>45.7</v>
      </c>
      <c r="P44" s="1098"/>
    </row>
    <row r="45" spans="3:16" s="953" customFormat="1" ht="21.95" customHeight="1" x14ac:dyDescent="0.2">
      <c r="C45" s="1059">
        <v>6</v>
      </c>
      <c r="D45" s="1060" t="s">
        <v>592</v>
      </c>
      <c r="E45" s="1061">
        <v>6</v>
      </c>
      <c r="F45" s="1062">
        <v>2</v>
      </c>
      <c r="G45" s="1063">
        <v>116</v>
      </c>
      <c r="H45" s="1064">
        <v>141</v>
      </c>
      <c r="I45" s="1064">
        <v>136</v>
      </c>
      <c r="J45" s="1065">
        <v>178</v>
      </c>
      <c r="K45" s="1066"/>
      <c r="L45" s="1067">
        <f>SUM(G45:J45)-MIN(G45:J45)</f>
        <v>455</v>
      </c>
      <c r="M45" s="1068">
        <f>MAX(G45:J45)</f>
        <v>178</v>
      </c>
      <c r="N45" s="1069">
        <f>(SUM(G45:J45)-MIN(G45:J45))/3</f>
        <v>151.66666666666666</v>
      </c>
      <c r="O45" s="1070">
        <f>L45/10+K45</f>
        <v>45.5</v>
      </c>
      <c r="P45" s="1098"/>
    </row>
    <row r="46" spans="3:16" s="953" customFormat="1" ht="21.95" customHeight="1" x14ac:dyDescent="0.2">
      <c r="C46" s="990">
        <v>7</v>
      </c>
      <c r="D46" s="1002" t="s">
        <v>584</v>
      </c>
      <c r="E46" s="992">
        <v>5</v>
      </c>
      <c r="F46" s="993">
        <v>1</v>
      </c>
      <c r="G46" s="1003">
        <v>136</v>
      </c>
      <c r="H46" s="1004">
        <v>150</v>
      </c>
      <c r="I46" s="1004">
        <v>144</v>
      </c>
      <c r="J46" s="1005">
        <v>160</v>
      </c>
      <c r="K46" s="997"/>
      <c r="L46" s="998">
        <f>SUM(G46:J46)-MIN(G46:J46)</f>
        <v>454</v>
      </c>
      <c r="M46" s="999">
        <f>MAX(G46:J46)</f>
        <v>160</v>
      </c>
      <c r="N46" s="1000">
        <f>(SUM(G46:J46)-MIN(G46:J46))/3</f>
        <v>151.33333333333334</v>
      </c>
      <c r="O46" s="1001">
        <f>L46/10+K46</f>
        <v>45.4</v>
      </c>
      <c r="P46" s="1098"/>
    </row>
    <row r="47" spans="3:16" s="953" customFormat="1" ht="21.95" customHeight="1" x14ac:dyDescent="0.2">
      <c r="C47" s="1059">
        <v>8</v>
      </c>
      <c r="D47" s="1060" t="s">
        <v>599</v>
      </c>
      <c r="E47" s="1061">
        <v>4</v>
      </c>
      <c r="F47" s="1062">
        <v>1</v>
      </c>
      <c r="G47" s="1063">
        <v>158</v>
      </c>
      <c r="H47" s="1064">
        <v>130</v>
      </c>
      <c r="I47" s="1064">
        <v>154</v>
      </c>
      <c r="J47" s="1065">
        <v>107</v>
      </c>
      <c r="K47" s="1066"/>
      <c r="L47" s="1067">
        <f>SUM(G47:J47)-MIN(G47:J47)</f>
        <v>442</v>
      </c>
      <c r="M47" s="1068">
        <f>MAX(G47:J47)</f>
        <v>158</v>
      </c>
      <c r="N47" s="1069">
        <f>(SUM(G47:J47)-MIN(G47:J47))/3</f>
        <v>147.33333333333334</v>
      </c>
      <c r="O47" s="1070">
        <f>L47/10+K47</f>
        <v>44.2</v>
      </c>
      <c r="P47" s="1098"/>
    </row>
    <row r="48" spans="3:16" s="953" customFormat="1" ht="21.95" customHeight="1" x14ac:dyDescent="0.2">
      <c r="C48" s="990">
        <v>9</v>
      </c>
      <c r="D48" s="1002" t="s">
        <v>14</v>
      </c>
      <c r="E48" s="992">
        <v>4</v>
      </c>
      <c r="F48" s="993">
        <v>2</v>
      </c>
      <c r="G48" s="1003">
        <v>115</v>
      </c>
      <c r="H48" s="1004">
        <v>156</v>
      </c>
      <c r="I48" s="1004">
        <v>150</v>
      </c>
      <c r="J48" s="1005">
        <v>127</v>
      </c>
      <c r="K48" s="997"/>
      <c r="L48" s="998">
        <f t="shared" ref="L48" si="20">SUM(G48:J48)-MIN(G48:J48)</f>
        <v>433</v>
      </c>
      <c r="M48" s="999">
        <f t="shared" ref="M48" si="21">MAX(G48:J48)</f>
        <v>156</v>
      </c>
      <c r="N48" s="1000">
        <f t="shared" ref="N48" si="22">(SUM(G48:J48)-MIN(G48:J48))/3</f>
        <v>144.33333333333334</v>
      </c>
      <c r="O48" s="1001">
        <f t="shared" ref="O48" si="23">L48/10+K48</f>
        <v>43.3</v>
      </c>
      <c r="P48" s="1098"/>
    </row>
    <row r="49" spans="3:16" s="953" customFormat="1" ht="21.95" customHeight="1" x14ac:dyDescent="0.2">
      <c r="C49" s="1059">
        <v>10</v>
      </c>
      <c r="D49" s="1060" t="s">
        <v>583</v>
      </c>
      <c r="E49" s="1061">
        <v>2</v>
      </c>
      <c r="F49" s="1062">
        <v>1</v>
      </c>
      <c r="G49" s="1063">
        <v>148</v>
      </c>
      <c r="H49" s="1064">
        <v>133</v>
      </c>
      <c r="I49" s="1064">
        <v>135</v>
      </c>
      <c r="J49" s="1065">
        <v>133</v>
      </c>
      <c r="K49" s="1066"/>
      <c r="L49" s="1067">
        <f t="shared" ref="L49:L55" si="24">SUM(G49:J49)-MIN(G49:J49)</f>
        <v>416</v>
      </c>
      <c r="M49" s="1068">
        <f t="shared" ref="M49:M55" si="25">MAX(G49:J49)</f>
        <v>148</v>
      </c>
      <c r="N49" s="1069">
        <f t="shared" ref="N49:N55" si="26">(SUM(G49:J49)-MIN(G49:J49))/3</f>
        <v>138.66666666666666</v>
      </c>
      <c r="O49" s="1070">
        <f t="shared" ref="O49:O55" si="27">L49/10+K49</f>
        <v>41.6</v>
      </c>
      <c r="P49" s="1098"/>
    </row>
    <row r="50" spans="3:16" s="953" customFormat="1" ht="21.95" customHeight="1" x14ac:dyDescent="0.2">
      <c r="C50" s="990">
        <v>11</v>
      </c>
      <c r="D50" s="1002" t="s">
        <v>585</v>
      </c>
      <c r="E50" s="992">
        <v>4</v>
      </c>
      <c r="F50" s="993">
        <v>1</v>
      </c>
      <c r="G50" s="1003">
        <v>138</v>
      </c>
      <c r="H50" s="1004">
        <v>142</v>
      </c>
      <c r="I50" s="1004">
        <v>133</v>
      </c>
      <c r="J50" s="1005">
        <v>133</v>
      </c>
      <c r="K50" s="997"/>
      <c r="L50" s="998">
        <f>SUM(G50:J50)-MIN(G50:J50)</f>
        <v>413</v>
      </c>
      <c r="M50" s="999">
        <f>MAX(G50:J50)</f>
        <v>142</v>
      </c>
      <c r="N50" s="1000">
        <f>(SUM(G50:J50)-MIN(G50:J50))/3</f>
        <v>137.66666666666666</v>
      </c>
      <c r="O50" s="1001">
        <f>L50/10+K50</f>
        <v>41.3</v>
      </c>
      <c r="P50" s="1098"/>
    </row>
    <row r="51" spans="3:16" s="953" customFormat="1" ht="21.95" customHeight="1" x14ac:dyDescent="0.2">
      <c r="C51" s="1059">
        <v>12</v>
      </c>
      <c r="D51" s="1060" t="s">
        <v>587</v>
      </c>
      <c r="E51" s="1061">
        <v>3</v>
      </c>
      <c r="F51" s="1062">
        <v>2</v>
      </c>
      <c r="G51" s="1063">
        <v>141</v>
      </c>
      <c r="H51" s="1064">
        <v>129</v>
      </c>
      <c r="I51" s="1064">
        <v>135</v>
      </c>
      <c r="J51" s="1065">
        <v>137</v>
      </c>
      <c r="K51" s="1066"/>
      <c r="L51" s="1067">
        <f t="shared" si="24"/>
        <v>413</v>
      </c>
      <c r="M51" s="1068">
        <f t="shared" si="25"/>
        <v>141</v>
      </c>
      <c r="N51" s="1069">
        <f t="shared" si="26"/>
        <v>137.66666666666666</v>
      </c>
      <c r="O51" s="1070">
        <f t="shared" si="27"/>
        <v>41.3</v>
      </c>
      <c r="P51" s="1098"/>
    </row>
    <row r="52" spans="3:16" s="953" customFormat="1" ht="21.95" customHeight="1" x14ac:dyDescent="0.2">
      <c r="C52" s="990">
        <v>13</v>
      </c>
      <c r="D52" s="1002" t="s">
        <v>582</v>
      </c>
      <c r="E52" s="992">
        <v>5</v>
      </c>
      <c r="F52" s="993">
        <v>1</v>
      </c>
      <c r="G52" s="1003">
        <v>140</v>
      </c>
      <c r="H52" s="1004">
        <v>119</v>
      </c>
      <c r="I52" s="1004">
        <v>150</v>
      </c>
      <c r="J52" s="1005">
        <v>117</v>
      </c>
      <c r="K52" s="997"/>
      <c r="L52" s="998">
        <f t="shared" si="24"/>
        <v>409</v>
      </c>
      <c r="M52" s="999">
        <f t="shared" si="25"/>
        <v>150</v>
      </c>
      <c r="N52" s="1000">
        <f t="shared" si="26"/>
        <v>136.33333333333334</v>
      </c>
      <c r="O52" s="1001">
        <f t="shared" si="27"/>
        <v>40.9</v>
      </c>
      <c r="P52" s="1098"/>
    </row>
    <row r="53" spans="3:16" s="953" customFormat="1" ht="21.95" customHeight="1" x14ac:dyDescent="0.2">
      <c r="C53" s="1059">
        <v>14</v>
      </c>
      <c r="D53" s="1060" t="s">
        <v>589</v>
      </c>
      <c r="E53" s="1061">
        <v>3</v>
      </c>
      <c r="F53" s="1062">
        <v>2</v>
      </c>
      <c r="G53" s="1063">
        <v>119</v>
      </c>
      <c r="H53" s="1064">
        <v>112</v>
      </c>
      <c r="I53" s="1064">
        <v>99</v>
      </c>
      <c r="J53" s="1065">
        <v>172</v>
      </c>
      <c r="K53" s="1066"/>
      <c r="L53" s="1067">
        <f t="shared" si="24"/>
        <v>403</v>
      </c>
      <c r="M53" s="1068">
        <f t="shared" si="25"/>
        <v>172</v>
      </c>
      <c r="N53" s="1069">
        <f t="shared" si="26"/>
        <v>134.33333333333334</v>
      </c>
      <c r="O53" s="1070">
        <f t="shared" si="27"/>
        <v>40.299999999999997</v>
      </c>
      <c r="P53" s="1098"/>
    </row>
    <row r="54" spans="3:16" s="953" customFormat="1" ht="21.95" customHeight="1" x14ac:dyDescent="0.2">
      <c r="C54" s="990">
        <v>15</v>
      </c>
      <c r="D54" s="1002" t="s">
        <v>588</v>
      </c>
      <c r="E54" s="992">
        <v>4</v>
      </c>
      <c r="F54" s="993">
        <v>1</v>
      </c>
      <c r="G54" s="1003">
        <v>109</v>
      </c>
      <c r="H54" s="1004">
        <v>83</v>
      </c>
      <c r="I54" s="1004">
        <v>117</v>
      </c>
      <c r="J54" s="1005">
        <v>119</v>
      </c>
      <c r="K54" s="997"/>
      <c r="L54" s="998">
        <f t="shared" si="24"/>
        <v>345</v>
      </c>
      <c r="M54" s="999">
        <f t="shared" si="25"/>
        <v>119</v>
      </c>
      <c r="N54" s="1000">
        <f t="shared" si="26"/>
        <v>115</v>
      </c>
      <c r="O54" s="1001">
        <f t="shared" si="27"/>
        <v>34.5</v>
      </c>
      <c r="P54" s="1098"/>
    </row>
    <row r="55" spans="3:16" s="953" customFormat="1" ht="21.95" customHeight="1" x14ac:dyDescent="0.2">
      <c r="C55" s="1059">
        <v>16</v>
      </c>
      <c r="D55" s="1060" t="s">
        <v>590</v>
      </c>
      <c r="E55" s="1061">
        <v>3</v>
      </c>
      <c r="F55" s="1062">
        <v>1</v>
      </c>
      <c r="G55" s="1063">
        <v>77</v>
      </c>
      <c r="H55" s="1064">
        <v>63</v>
      </c>
      <c r="I55" s="1064">
        <v>97</v>
      </c>
      <c r="J55" s="1065">
        <v>114</v>
      </c>
      <c r="K55" s="1066"/>
      <c r="L55" s="1067">
        <f t="shared" si="24"/>
        <v>288</v>
      </c>
      <c r="M55" s="1068">
        <f t="shared" si="25"/>
        <v>114</v>
      </c>
      <c r="N55" s="1069">
        <f t="shared" si="26"/>
        <v>96</v>
      </c>
      <c r="O55" s="1070">
        <f t="shared" si="27"/>
        <v>28.8</v>
      </c>
      <c r="P55" s="1098"/>
    </row>
    <row r="56" spans="3:16" s="953" customFormat="1" ht="21.95" customHeight="1" thickBot="1" x14ac:dyDescent="0.25">
      <c r="C56" s="1257">
        <v>17</v>
      </c>
      <c r="D56" s="1007" t="s">
        <v>591</v>
      </c>
      <c r="E56" s="1008">
        <v>6</v>
      </c>
      <c r="F56" s="1009">
        <v>1</v>
      </c>
      <c r="G56" s="1010">
        <v>46</v>
      </c>
      <c r="H56" s="1011">
        <v>45</v>
      </c>
      <c r="I56" s="1011">
        <v>56</v>
      </c>
      <c r="J56" s="1012">
        <v>59</v>
      </c>
      <c r="K56" s="1013"/>
      <c r="L56" s="1011">
        <f t="shared" ref="L56" si="28">SUM(G56:J56)-MIN(G56:J56)</f>
        <v>161</v>
      </c>
      <c r="M56" s="1011">
        <f t="shared" si="16"/>
        <v>59</v>
      </c>
      <c r="N56" s="1014">
        <f t="shared" si="17"/>
        <v>53.666666666666664</v>
      </c>
      <c r="O56" s="1015">
        <f t="shared" si="18"/>
        <v>16.100000000000001</v>
      </c>
      <c r="P56" s="1098"/>
    </row>
    <row r="57" spans="3:16" ht="12" customHeight="1" x14ac:dyDescent="0.25">
      <c r="C57" s="978"/>
      <c r="D57" s="978"/>
      <c r="E57" s="978"/>
      <c r="F57" s="978"/>
      <c r="G57" s="978"/>
      <c r="H57" s="978"/>
      <c r="I57" s="978"/>
      <c r="J57" s="978"/>
      <c r="K57" s="978"/>
      <c r="L57" s="978"/>
      <c r="M57" s="978"/>
      <c r="N57" s="978"/>
      <c r="O57" s="978"/>
      <c r="P57" s="978"/>
    </row>
    <row r="58" spans="3:16" s="953" customFormat="1" ht="18.75" customHeight="1" x14ac:dyDescent="0.2">
      <c r="D58" s="1016" t="s">
        <v>8</v>
      </c>
      <c r="E58" s="1017" t="s">
        <v>37</v>
      </c>
      <c r="F58" s="1670" t="s">
        <v>600</v>
      </c>
      <c r="G58" s="1670"/>
      <c r="H58" s="1674" t="s">
        <v>60</v>
      </c>
      <c r="I58" s="1674"/>
      <c r="J58" s="1674"/>
      <c r="K58" s="1674"/>
      <c r="L58" s="1674"/>
    </row>
    <row r="59" spans="3:16" s="953" customFormat="1" ht="18.75" customHeight="1" x14ac:dyDescent="0.2">
      <c r="D59" s="1018" t="s">
        <v>8</v>
      </c>
      <c r="E59" s="1019" t="s">
        <v>37</v>
      </c>
      <c r="F59" s="1670" t="s">
        <v>601</v>
      </c>
      <c r="G59" s="1670"/>
      <c r="H59" s="1675" t="s">
        <v>470</v>
      </c>
      <c r="I59" s="1675"/>
      <c r="J59" s="1675"/>
      <c r="K59" s="1675"/>
      <c r="L59" s="1675"/>
    </row>
    <row r="60" spans="3:16" ht="21.75" customHeight="1" x14ac:dyDescent="0.2"/>
    <row r="61" spans="3:16" ht="21.75" customHeight="1" x14ac:dyDescent="0.2"/>
    <row r="62" spans="3:16" ht="21.75" customHeight="1" x14ac:dyDescent="0.25">
      <c r="C62" s="1676" t="s">
        <v>477</v>
      </c>
      <c r="D62" s="1676"/>
      <c r="E62" s="1676"/>
      <c r="F62" s="1676"/>
      <c r="G62" s="1676"/>
      <c r="H62" s="1676"/>
      <c r="I62" s="1676"/>
      <c r="J62" s="1676"/>
      <c r="K62" s="1676"/>
      <c r="L62" s="1676"/>
      <c r="M62" s="1676"/>
      <c r="N62" s="1676"/>
      <c r="O62" s="1020"/>
    </row>
    <row r="63" spans="3:16" ht="12" customHeight="1" x14ac:dyDescent="0.25">
      <c r="C63" s="1020"/>
      <c r="D63" s="1020"/>
      <c r="E63" s="1021"/>
      <c r="F63" s="1022"/>
      <c r="G63" s="1022"/>
      <c r="H63" s="1022"/>
      <c r="I63" s="1022"/>
      <c r="J63" s="1022"/>
      <c r="K63" s="1022"/>
      <c r="L63" s="1022"/>
      <c r="M63" s="1022"/>
      <c r="N63" s="1022"/>
      <c r="O63" s="1020"/>
    </row>
    <row r="64" spans="3:16" ht="15" customHeight="1" x14ac:dyDescent="0.25">
      <c r="C64" s="1023"/>
      <c r="D64" s="1024" t="s">
        <v>486</v>
      </c>
      <c r="E64" s="1024"/>
      <c r="F64" s="1024"/>
      <c r="G64" s="1024"/>
      <c r="H64" s="1024"/>
      <c r="I64" s="1024"/>
      <c r="J64" s="1024"/>
      <c r="K64" s="1024"/>
      <c r="L64" s="1024"/>
      <c r="M64" s="1024"/>
      <c r="N64" s="1024"/>
      <c r="O64" s="1020"/>
    </row>
    <row r="65" spans="3:17" ht="12" customHeight="1" x14ac:dyDescent="0.25">
      <c r="C65" s="1023"/>
      <c r="D65" s="1024"/>
      <c r="E65" s="1024"/>
      <c r="F65" s="1024"/>
      <c r="G65" s="1024"/>
      <c r="H65" s="1024"/>
      <c r="I65" s="1024"/>
      <c r="J65" s="1024"/>
      <c r="K65" s="1024"/>
      <c r="L65" s="1024"/>
      <c r="M65" s="1024"/>
      <c r="N65" s="1024"/>
      <c r="O65" s="1020"/>
    </row>
    <row r="66" spans="3:17" ht="15" customHeight="1" x14ac:dyDescent="0.25">
      <c r="C66" s="1026" t="s">
        <v>629</v>
      </c>
      <c r="D66" s="1023" t="s">
        <v>487</v>
      </c>
      <c r="E66" s="1023"/>
      <c r="F66" s="1023"/>
      <c r="G66" s="1023"/>
      <c r="H66" s="1023"/>
      <c r="I66" s="1023"/>
      <c r="J66" s="1023"/>
      <c r="K66" s="1023"/>
      <c r="L66" s="1023"/>
      <c r="M66" s="1023"/>
      <c r="N66" s="1023"/>
      <c r="O66" s="1023"/>
    </row>
    <row r="67" spans="3:17" ht="15" customHeight="1" x14ac:dyDescent="0.25">
      <c r="C67" s="1023"/>
      <c r="D67" s="1023" t="s">
        <v>488</v>
      </c>
      <c r="E67" s="1023"/>
      <c r="F67" s="1023"/>
      <c r="G67" s="1023"/>
      <c r="H67" s="1023"/>
      <c r="I67" s="1023"/>
      <c r="J67" s="1023"/>
      <c r="K67" s="1023"/>
      <c r="L67" s="1023"/>
      <c r="M67" s="1020"/>
      <c r="N67" s="1023"/>
      <c r="O67" s="1023"/>
    </row>
    <row r="68" spans="3:17" ht="15" customHeight="1" x14ac:dyDescent="0.25">
      <c r="C68" s="1023"/>
      <c r="D68" s="1023" t="s">
        <v>489</v>
      </c>
      <c r="E68" s="1023"/>
      <c r="F68" s="1023"/>
      <c r="G68" s="1023"/>
      <c r="H68" s="1023"/>
      <c r="I68" s="1023"/>
      <c r="J68" s="1023"/>
      <c r="K68" s="1023"/>
      <c r="L68" s="1023"/>
      <c r="M68" s="1023"/>
      <c r="N68" s="1023"/>
      <c r="O68" s="1023"/>
    </row>
    <row r="69" spans="3:17" ht="12" customHeight="1" x14ac:dyDescent="0.25">
      <c r="C69" s="1023"/>
      <c r="D69" s="1024"/>
      <c r="E69" s="1024"/>
      <c r="F69" s="1024"/>
      <c r="G69" s="1024"/>
      <c r="H69" s="1024"/>
      <c r="I69" s="1024"/>
      <c r="J69" s="1024"/>
      <c r="K69" s="1024"/>
      <c r="L69" s="1024"/>
      <c r="M69" s="1024"/>
      <c r="N69" s="1024"/>
      <c r="O69" s="1020"/>
    </row>
    <row r="70" spans="3:17" ht="15" customHeight="1" x14ac:dyDescent="0.25">
      <c r="C70" s="1026" t="s">
        <v>630</v>
      </c>
      <c r="D70" s="1023" t="s">
        <v>490</v>
      </c>
      <c r="E70" s="1023"/>
      <c r="F70" s="1023"/>
      <c r="G70" s="1023"/>
      <c r="H70" s="1023"/>
      <c r="I70" s="1023"/>
      <c r="J70" s="1023"/>
      <c r="K70" s="1023"/>
      <c r="L70" s="1023"/>
      <c r="M70" s="1023"/>
      <c r="N70" s="1023"/>
      <c r="O70" s="1023"/>
    </row>
    <row r="71" spans="3:17" ht="15" customHeight="1" x14ac:dyDescent="0.25">
      <c r="C71" s="1023"/>
      <c r="D71" s="1023"/>
      <c r="E71" s="1023"/>
      <c r="F71" s="1023"/>
      <c r="G71" s="1023"/>
      <c r="H71" s="1023"/>
      <c r="I71" s="1023"/>
      <c r="J71" s="1023"/>
      <c r="K71" s="1023"/>
      <c r="L71" s="1023"/>
      <c r="M71" s="1023"/>
      <c r="N71" s="1023"/>
      <c r="O71" s="1023"/>
      <c r="P71" s="1023"/>
      <c r="Q71" s="1020"/>
    </row>
    <row r="72" spans="3:17" ht="15" customHeight="1" x14ac:dyDescent="0.2">
      <c r="C72" s="1027"/>
      <c r="D72" s="1027"/>
      <c r="E72" s="1027"/>
      <c r="F72" s="1027"/>
      <c r="G72" s="1027"/>
      <c r="H72" s="1027"/>
      <c r="I72" s="1027"/>
      <c r="J72" s="1027"/>
      <c r="K72" s="1027"/>
      <c r="L72" s="1027"/>
      <c r="M72" s="1027"/>
      <c r="N72" s="1027"/>
      <c r="O72" s="1027"/>
      <c r="P72" s="1028"/>
    </row>
    <row r="73" spans="3:17" ht="15" customHeight="1" x14ac:dyDescent="0.2">
      <c r="C73" s="1027"/>
      <c r="D73" s="1027"/>
      <c r="E73" s="1027"/>
      <c r="F73" s="1027"/>
      <c r="G73" s="1027"/>
      <c r="H73" s="1027"/>
      <c r="I73" s="1027"/>
      <c r="J73" s="1027"/>
      <c r="K73" s="1027"/>
      <c r="L73" s="1027"/>
      <c r="M73" s="1027"/>
      <c r="N73" s="1027"/>
      <c r="O73" s="1027"/>
      <c r="P73" s="1028"/>
    </row>
    <row r="74" spans="3:17" ht="15" x14ac:dyDescent="0.2">
      <c r="C74" s="1027"/>
      <c r="D74" s="1027"/>
      <c r="E74" s="1027"/>
      <c r="F74" s="1027"/>
      <c r="G74" s="1027"/>
      <c r="H74" s="1027"/>
      <c r="I74" s="1027"/>
      <c r="J74" s="1027"/>
      <c r="K74" s="1027"/>
      <c r="L74" s="1027"/>
      <c r="M74" s="1027"/>
      <c r="N74" s="1027"/>
      <c r="O74" s="1027"/>
      <c r="P74" s="1028"/>
    </row>
    <row r="75" spans="3:17" ht="15" x14ac:dyDescent="0.2">
      <c r="C75" s="1027"/>
      <c r="D75" s="1027"/>
      <c r="E75" s="1027"/>
      <c r="F75" s="1027"/>
      <c r="G75" s="1027"/>
      <c r="H75" s="1027"/>
      <c r="I75" s="1027"/>
      <c r="J75" s="1027"/>
      <c r="K75" s="1027"/>
      <c r="L75" s="1027"/>
      <c r="M75" s="1027"/>
      <c r="N75" s="1027"/>
      <c r="O75" s="1027"/>
      <c r="P75" s="1028"/>
    </row>
    <row r="76" spans="3:17" ht="15" x14ac:dyDescent="0.2">
      <c r="C76" s="1027"/>
      <c r="D76" s="1027"/>
      <c r="E76" s="1027"/>
      <c r="F76" s="1027"/>
      <c r="G76" s="1027"/>
      <c r="H76" s="1027"/>
      <c r="I76" s="1027"/>
      <c r="J76" s="1027"/>
      <c r="K76" s="1027"/>
      <c r="L76" s="1027"/>
      <c r="M76" s="1027"/>
      <c r="N76" s="1027"/>
      <c r="O76" s="1027"/>
      <c r="P76" s="1028"/>
    </row>
    <row r="77" spans="3:17" ht="12.75" customHeight="1" x14ac:dyDescent="0.2">
      <c r="C77" s="1028"/>
      <c r="D77" s="1027"/>
      <c r="E77" s="1027"/>
      <c r="F77" s="1027"/>
      <c r="G77" s="1027"/>
      <c r="H77" s="1027"/>
      <c r="I77" s="1027"/>
      <c r="J77" s="1027"/>
      <c r="K77" s="1027"/>
      <c r="L77" s="1027"/>
      <c r="M77" s="1027"/>
      <c r="N77" s="1027"/>
      <c r="O77" s="1027"/>
      <c r="P77" s="1028"/>
    </row>
  </sheetData>
  <sortState ref="C31:N42">
    <sortCondition descending="1" ref="L31"/>
  </sortState>
  <mergeCells count="34">
    <mergeCell ref="F33:G33"/>
    <mergeCell ref="H33:L33"/>
    <mergeCell ref="C62:N62"/>
    <mergeCell ref="F34:G34"/>
    <mergeCell ref="H34:L34"/>
    <mergeCell ref="C37:D37"/>
    <mergeCell ref="C38:C39"/>
    <mergeCell ref="D38:D39"/>
    <mergeCell ref="E38:E39"/>
    <mergeCell ref="F38:F39"/>
    <mergeCell ref="G38:J38"/>
    <mergeCell ref="K38:K39"/>
    <mergeCell ref="L38:L39"/>
    <mergeCell ref="F59:G59"/>
    <mergeCell ref="H59:L59"/>
    <mergeCell ref="O38:O39"/>
    <mergeCell ref="F58:G58"/>
    <mergeCell ref="H58:L58"/>
    <mergeCell ref="M38:M39"/>
    <mergeCell ref="N38:N39"/>
    <mergeCell ref="C2:O2"/>
    <mergeCell ref="C3:O3"/>
    <mergeCell ref="C4:O4"/>
    <mergeCell ref="C7:C8"/>
    <mergeCell ref="D7:D8"/>
    <mergeCell ref="C6:D6"/>
    <mergeCell ref="M7:M8"/>
    <mergeCell ref="N7:N8"/>
    <mergeCell ref="O7:O8"/>
    <mergeCell ref="E7:E8"/>
    <mergeCell ref="F7:F8"/>
    <mergeCell ref="G7:J7"/>
    <mergeCell ref="K7:K8"/>
    <mergeCell ref="L7:L8"/>
  </mergeCells>
  <pageMargins left="0.7" right="0.7" top="0.75" bottom="0.75" header="0.3" footer="0.3"/>
  <pageSetup paperSize="9" orientation="portrait" horizontalDpi="200" verticalDpi="200" r:id="rId1"/>
  <ignoredErrors>
    <ignoredError sqref="L9:M9 M10 L51:N51 L11:M27 L29:M31 M28 L40:N48 L52:N56 L50:N50 M49:N49" formulaRange="1"/>
    <ignoredError sqref="L10 L28 L49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BK118"/>
  <sheetViews>
    <sheetView zoomScale="75" zoomScaleNormal="75" workbookViewId="0">
      <selection activeCell="H19" sqref="H19"/>
    </sheetView>
  </sheetViews>
  <sheetFormatPr defaultColWidth="11.42578125" defaultRowHeight="15" outlineLevelRow="1" x14ac:dyDescent="0.2"/>
  <cols>
    <col min="1" max="1" width="8.28515625" style="1105" customWidth="1"/>
    <col min="2" max="2" width="28.140625" style="1100" customWidth="1"/>
    <col min="3" max="3" width="8.7109375" style="1101" customWidth="1"/>
    <col min="4" max="4" width="27.42578125" style="1100" customWidth="1"/>
    <col min="5" max="5" width="8.7109375" style="1101" customWidth="1"/>
    <col min="6" max="6" width="26.7109375" style="1100" customWidth="1"/>
    <col min="7" max="7" width="8.7109375" style="1101" customWidth="1"/>
    <col min="8" max="8" width="25" style="1100" customWidth="1"/>
    <col min="9" max="9" width="8.7109375" style="1101" customWidth="1"/>
    <col min="10" max="10" width="25.140625" style="1101" customWidth="1"/>
    <col min="11" max="11" width="8.7109375" style="1101" customWidth="1"/>
    <col min="12" max="12" width="25.85546875" style="1101" customWidth="1"/>
    <col min="13" max="13" width="8.7109375" style="1101" customWidth="1"/>
    <col min="14" max="14" width="4.140625" style="1101" customWidth="1"/>
    <col min="15" max="15" width="6.85546875" style="1103" customWidth="1"/>
    <col min="16" max="16" width="30.5703125" style="1104" bestFit="1" customWidth="1"/>
    <col min="17" max="17" width="14.42578125" style="1101" bestFit="1" customWidth="1"/>
    <col min="18" max="20" width="9.28515625" style="1101" customWidth="1"/>
    <col min="21" max="21" width="11.28515625" style="1101" bestFit="1" customWidth="1"/>
    <col min="22" max="23" width="9.28515625" style="1101" customWidth="1"/>
    <col min="24" max="24" width="20.28515625" style="1101" bestFit="1" customWidth="1"/>
    <col min="25" max="25" width="11.7109375" style="1101" customWidth="1"/>
    <col min="26" max="26" width="4" style="1101" customWidth="1"/>
    <col min="27" max="27" width="8" style="1099" bestFit="1" customWidth="1"/>
    <col min="28" max="28" width="32.5703125" style="1101" customWidth="1"/>
    <col min="29" max="29" width="14.42578125" style="1102" bestFit="1" customWidth="1"/>
    <col min="30" max="30" width="11.42578125" style="1099"/>
    <col min="31" max="16384" width="11.42578125" style="1101"/>
  </cols>
  <sheetData>
    <row r="1" spans="1:30" s="1099" customFormat="1" ht="29.25" customHeight="1" x14ac:dyDescent="0.2">
      <c r="A1" s="1716" t="s">
        <v>533</v>
      </c>
      <c r="B1" s="1716"/>
      <c r="C1" s="1716"/>
      <c r="D1" s="1716"/>
      <c r="E1" s="1716"/>
      <c r="F1" s="1716"/>
      <c r="G1" s="1716"/>
      <c r="H1" s="1716"/>
      <c r="I1" s="1716"/>
      <c r="J1" s="1716"/>
      <c r="K1" s="1716"/>
      <c r="L1" s="1716"/>
      <c r="M1" s="1716"/>
      <c r="N1" s="1716"/>
      <c r="O1" s="1716"/>
      <c r="P1" s="1716"/>
      <c r="Q1" s="1716"/>
      <c r="R1" s="1716"/>
      <c r="S1" s="1716"/>
      <c r="T1" s="1716"/>
      <c r="U1" s="1716"/>
      <c r="V1" s="1716"/>
      <c r="W1" s="1716"/>
      <c r="X1" s="1716"/>
      <c r="Y1" s="1716"/>
      <c r="Z1" s="1716"/>
      <c r="AA1" s="1716"/>
      <c r="AB1" s="1716"/>
      <c r="AC1" s="1716"/>
    </row>
    <row r="2" spans="1:30" s="1099" customFormat="1" ht="29.25" customHeight="1" x14ac:dyDescent="0.2">
      <c r="A2" s="1717" t="s">
        <v>534</v>
      </c>
      <c r="B2" s="1717"/>
      <c r="C2" s="1717"/>
      <c r="D2" s="1717"/>
      <c r="E2" s="1717"/>
      <c r="F2" s="1717"/>
      <c r="G2" s="1717"/>
      <c r="H2" s="1717"/>
      <c r="I2" s="1717"/>
      <c r="J2" s="1717"/>
      <c r="K2" s="1717"/>
      <c r="L2" s="1717"/>
      <c r="M2" s="1717"/>
      <c r="N2" s="1717"/>
      <c r="O2" s="1717"/>
      <c r="P2" s="1717"/>
      <c r="Q2" s="1717"/>
      <c r="R2" s="1717"/>
      <c r="S2" s="1717"/>
      <c r="T2" s="1717"/>
      <c r="U2" s="1717"/>
      <c r="V2" s="1717"/>
      <c r="W2" s="1717"/>
      <c r="X2" s="1717"/>
      <c r="Y2" s="1717"/>
      <c r="Z2" s="1717"/>
      <c r="AA2" s="1717"/>
      <c r="AB2" s="1717"/>
      <c r="AC2" s="1717"/>
    </row>
    <row r="3" spans="1:30" s="1151" customFormat="1" ht="18" x14ac:dyDescent="0.2">
      <c r="A3" s="1148" t="s">
        <v>88</v>
      </c>
      <c r="B3" s="1149"/>
      <c r="C3" s="1150"/>
      <c r="D3" s="1150"/>
      <c r="E3" s="1150"/>
      <c r="F3" s="1150"/>
      <c r="G3" s="1150"/>
      <c r="H3" s="1150"/>
      <c r="P3" s="1152"/>
      <c r="X3" s="1150"/>
      <c r="Y3" s="1150"/>
      <c r="Z3" s="1153"/>
    </row>
    <row r="4" spans="1:30" s="1151" customFormat="1" ht="20.100000000000001" customHeight="1" outlineLevel="1" thickBot="1" x14ac:dyDescent="0.25">
      <c r="A4" s="1153"/>
      <c r="B4" s="1153"/>
      <c r="D4" s="1154"/>
      <c r="F4" s="1154"/>
      <c r="H4" s="1154"/>
      <c r="O4" s="1155"/>
      <c r="P4" s="1156"/>
      <c r="Q4" s="1150"/>
      <c r="R4" s="1150"/>
      <c r="S4" s="1150"/>
      <c r="T4" s="1150"/>
      <c r="U4" s="1150"/>
      <c r="V4" s="1150"/>
      <c r="W4" s="1150"/>
      <c r="X4" s="1150"/>
      <c r="Y4" s="1150"/>
      <c r="Z4" s="1153"/>
    </row>
    <row r="5" spans="1:30" s="1158" customFormat="1" ht="20.100000000000001" customHeight="1" outlineLevel="1" thickBot="1" x14ac:dyDescent="0.25">
      <c r="A5" s="1706" t="s">
        <v>510</v>
      </c>
      <c r="B5" s="1707"/>
      <c r="C5" s="1707"/>
      <c r="D5" s="1707"/>
      <c r="E5" s="1707"/>
      <c r="F5" s="1707"/>
      <c r="G5" s="1707"/>
      <c r="H5" s="1707"/>
      <c r="I5" s="1707"/>
      <c r="J5" s="1707"/>
      <c r="K5" s="1707"/>
      <c r="L5" s="1707"/>
      <c r="M5" s="1708"/>
      <c r="N5" s="1157"/>
      <c r="O5" s="1718" t="s">
        <v>512</v>
      </c>
      <c r="P5" s="1719"/>
      <c r="Q5" s="1719"/>
      <c r="R5" s="1719"/>
      <c r="S5" s="1719"/>
      <c r="T5" s="1719"/>
      <c r="U5" s="1719"/>
      <c r="V5" s="1719"/>
      <c r="W5" s="1719"/>
      <c r="X5" s="1719"/>
      <c r="Y5" s="1720"/>
      <c r="AA5" s="1721" t="s">
        <v>5</v>
      </c>
      <c r="AB5" s="1714" t="s">
        <v>472</v>
      </c>
      <c r="AC5" s="1712" t="s">
        <v>513</v>
      </c>
    </row>
    <row r="6" spans="1:30" s="1160" customFormat="1" ht="20.100000000000001" customHeight="1" outlineLevel="1" thickBot="1" x14ac:dyDescent="0.25">
      <c r="A6" s="1702" t="s">
        <v>514</v>
      </c>
      <c r="B6" s="1128" t="s">
        <v>121</v>
      </c>
      <c r="C6" s="1128" t="s">
        <v>539</v>
      </c>
      <c r="D6" s="1129" t="s">
        <v>122</v>
      </c>
      <c r="E6" s="1128" t="s">
        <v>539</v>
      </c>
      <c r="F6" s="1129" t="s">
        <v>123</v>
      </c>
      <c r="G6" s="1128" t="s">
        <v>539</v>
      </c>
      <c r="H6" s="1129" t="s">
        <v>124</v>
      </c>
      <c r="I6" s="1128" t="s">
        <v>539</v>
      </c>
      <c r="J6" s="1129" t="s">
        <v>515</v>
      </c>
      <c r="K6" s="1128" t="s">
        <v>539</v>
      </c>
      <c r="L6" s="1129" t="s">
        <v>516</v>
      </c>
      <c r="M6" s="1131" t="s">
        <v>539</v>
      </c>
      <c r="N6" s="1159"/>
      <c r="O6" s="1121" t="s">
        <v>511</v>
      </c>
      <c r="P6" s="1122" t="s">
        <v>472</v>
      </c>
      <c r="Q6" s="1123" t="s">
        <v>132</v>
      </c>
      <c r="R6" s="1124" t="s">
        <v>1</v>
      </c>
      <c r="S6" s="1124" t="s">
        <v>2</v>
      </c>
      <c r="T6" s="1124" t="s">
        <v>3</v>
      </c>
      <c r="U6" s="1125" t="s">
        <v>94</v>
      </c>
      <c r="V6" s="1126" t="s">
        <v>517</v>
      </c>
      <c r="W6" s="1124" t="s">
        <v>536</v>
      </c>
      <c r="X6" s="1124" t="s">
        <v>537</v>
      </c>
      <c r="Y6" s="1127" t="s">
        <v>0</v>
      </c>
      <c r="AA6" s="1722"/>
      <c r="AB6" s="1715"/>
      <c r="AC6" s="1713"/>
      <c r="AD6" s="1151"/>
    </row>
    <row r="7" spans="1:30" s="1160" customFormat="1" ht="20.100000000000001" customHeight="1" outlineLevel="1" x14ac:dyDescent="0.2">
      <c r="A7" s="1703"/>
      <c r="B7" s="1302" t="s">
        <v>570</v>
      </c>
      <c r="C7" s="1108">
        <v>128</v>
      </c>
      <c r="D7" s="1302" t="s">
        <v>134</v>
      </c>
      <c r="E7" s="1108">
        <v>209</v>
      </c>
      <c r="F7" s="1303" t="s">
        <v>585</v>
      </c>
      <c r="G7" s="1108">
        <v>175</v>
      </c>
      <c r="H7" s="1302" t="s">
        <v>575</v>
      </c>
      <c r="I7" s="1108">
        <v>147</v>
      </c>
      <c r="J7" s="1302" t="s">
        <v>39</v>
      </c>
      <c r="K7" s="1108">
        <v>163</v>
      </c>
      <c r="L7" s="1303" t="s">
        <v>8</v>
      </c>
      <c r="M7" s="1109">
        <v>155</v>
      </c>
      <c r="N7" s="1161"/>
      <c r="O7" s="1133">
        <v>1</v>
      </c>
      <c r="P7" s="1304" t="s">
        <v>570</v>
      </c>
      <c r="Q7" s="1305" t="s">
        <v>70</v>
      </c>
      <c r="R7" s="1162">
        <f>C7</f>
        <v>128</v>
      </c>
      <c r="S7" s="1162">
        <f>E13</f>
        <v>139</v>
      </c>
      <c r="T7" s="1162">
        <f>G16</f>
        <v>177</v>
      </c>
      <c r="U7" s="1163">
        <v>150</v>
      </c>
      <c r="V7" s="1164">
        <f>SUM(R7:U7)-MIN(R7:U7)</f>
        <v>466</v>
      </c>
      <c r="W7" s="1165">
        <v>0</v>
      </c>
      <c r="X7" s="1306">
        <f>SUM(V7:W7)</f>
        <v>466</v>
      </c>
      <c r="Y7" s="1167">
        <f t="shared" ref="Y7:Y24" si="0">X7/3</f>
        <v>155.33333333333334</v>
      </c>
      <c r="AA7" s="1307" t="s">
        <v>96</v>
      </c>
      <c r="AB7" s="1471" t="s">
        <v>41</v>
      </c>
      <c r="AC7" s="1308">
        <v>548</v>
      </c>
      <c r="AD7" s="1151"/>
    </row>
    <row r="8" spans="1:30" s="1160" customFormat="1" ht="20.100000000000001" customHeight="1" outlineLevel="1" x14ac:dyDescent="0.2">
      <c r="A8" s="1703"/>
      <c r="B8" s="1303" t="s">
        <v>136</v>
      </c>
      <c r="C8" s="1108">
        <v>156</v>
      </c>
      <c r="D8" s="1302" t="s">
        <v>12</v>
      </c>
      <c r="E8" s="1108">
        <v>113</v>
      </c>
      <c r="F8" s="1302" t="s">
        <v>194</v>
      </c>
      <c r="G8" s="1108">
        <v>143</v>
      </c>
      <c r="H8" s="1302" t="s">
        <v>135</v>
      </c>
      <c r="I8" s="1108">
        <v>133</v>
      </c>
      <c r="J8" s="1303" t="s">
        <v>584</v>
      </c>
      <c r="K8" s="1108">
        <v>122</v>
      </c>
      <c r="L8" s="1302" t="s">
        <v>567</v>
      </c>
      <c r="M8" s="1109">
        <v>119</v>
      </c>
      <c r="N8" s="1161"/>
      <c r="O8" s="1134">
        <v>2</v>
      </c>
      <c r="P8" s="1309" t="s">
        <v>136</v>
      </c>
      <c r="Q8" s="1310" t="s">
        <v>75</v>
      </c>
      <c r="R8" s="1168">
        <f>C8</f>
        <v>156</v>
      </c>
      <c r="S8" s="1168">
        <f>E11</f>
        <v>167</v>
      </c>
      <c r="T8" s="1168">
        <f>G17</f>
        <v>129</v>
      </c>
      <c r="U8" s="1169">
        <v>140</v>
      </c>
      <c r="V8" s="1170">
        <f t="shared" ref="V8:V24" si="1">SUM(R8:U8)-MIN(R8:U8)</f>
        <v>463</v>
      </c>
      <c r="W8" s="1168">
        <v>24</v>
      </c>
      <c r="X8" s="1311">
        <f t="shared" ref="X8:X24" si="2">SUM(V8:W8)</f>
        <v>487</v>
      </c>
      <c r="Y8" s="1167">
        <f t="shared" si="0"/>
        <v>162.33333333333334</v>
      </c>
      <c r="AA8" s="1312" t="s">
        <v>97</v>
      </c>
      <c r="AB8" s="1472" t="s">
        <v>46</v>
      </c>
      <c r="AC8" s="1308">
        <v>547</v>
      </c>
      <c r="AD8" s="1151"/>
    </row>
    <row r="9" spans="1:30" s="1160" customFormat="1" ht="20.100000000000001" customHeight="1" outlineLevel="1" x14ac:dyDescent="0.2">
      <c r="A9" s="1704"/>
      <c r="B9" s="1302" t="s">
        <v>11</v>
      </c>
      <c r="C9" s="1108">
        <v>153</v>
      </c>
      <c r="D9" s="1302" t="s">
        <v>51</v>
      </c>
      <c r="E9" s="1108">
        <v>123</v>
      </c>
      <c r="F9" s="1302" t="s">
        <v>34</v>
      </c>
      <c r="G9" s="1108">
        <v>157</v>
      </c>
      <c r="H9" s="1303" t="s">
        <v>591</v>
      </c>
      <c r="I9" s="1108">
        <v>65</v>
      </c>
      <c r="J9" s="1302" t="s">
        <v>25</v>
      </c>
      <c r="K9" s="1108">
        <v>147</v>
      </c>
      <c r="L9" s="1303" t="s">
        <v>580</v>
      </c>
      <c r="M9" s="1109">
        <v>106</v>
      </c>
      <c r="O9" s="1134">
        <v>3</v>
      </c>
      <c r="P9" s="1313" t="s">
        <v>11</v>
      </c>
      <c r="Q9" s="1310" t="s">
        <v>79</v>
      </c>
      <c r="R9" s="1168">
        <f>C9</f>
        <v>153</v>
      </c>
      <c r="S9" s="1168">
        <f>E12</f>
        <v>146</v>
      </c>
      <c r="T9" s="1168">
        <f>G15</f>
        <v>193</v>
      </c>
      <c r="U9" s="1169">
        <v>163</v>
      </c>
      <c r="V9" s="1170">
        <f>SUM(R9:U9)-MIN(R9:U9)</f>
        <v>509</v>
      </c>
      <c r="W9" s="1168">
        <v>0</v>
      </c>
      <c r="X9" s="1311">
        <f t="shared" si="2"/>
        <v>509</v>
      </c>
      <c r="Y9" s="1167">
        <f t="shared" si="0"/>
        <v>169.66666666666666</v>
      </c>
      <c r="AA9" s="1312" t="s">
        <v>98</v>
      </c>
      <c r="AB9" s="1473" t="s">
        <v>585</v>
      </c>
      <c r="AC9" s="1308">
        <v>541</v>
      </c>
      <c r="AD9" s="1151"/>
    </row>
    <row r="10" spans="1:30" s="1160" customFormat="1" ht="20.100000000000001" customHeight="1" outlineLevel="1" x14ac:dyDescent="0.2">
      <c r="A10" s="1702" t="s">
        <v>518</v>
      </c>
      <c r="B10" s="1128" t="s">
        <v>121</v>
      </c>
      <c r="C10" s="1128" t="s">
        <v>539</v>
      </c>
      <c r="D10" s="1129" t="s">
        <v>122</v>
      </c>
      <c r="E10" s="1128" t="s">
        <v>539</v>
      </c>
      <c r="F10" s="1129" t="s">
        <v>123</v>
      </c>
      <c r="G10" s="1128" t="s">
        <v>539</v>
      </c>
      <c r="H10" s="1129" t="s">
        <v>124</v>
      </c>
      <c r="I10" s="1128" t="s">
        <v>539</v>
      </c>
      <c r="J10" s="1129" t="s">
        <v>515</v>
      </c>
      <c r="K10" s="1128" t="s">
        <v>539</v>
      </c>
      <c r="L10" s="1129" t="s">
        <v>516</v>
      </c>
      <c r="M10" s="1131" t="s">
        <v>539</v>
      </c>
      <c r="O10" s="1134">
        <v>4</v>
      </c>
      <c r="P10" s="1313" t="s">
        <v>134</v>
      </c>
      <c r="Q10" s="1310" t="s">
        <v>72</v>
      </c>
      <c r="R10" s="1168">
        <f>E7</f>
        <v>209</v>
      </c>
      <c r="S10" s="1168">
        <f>G13</f>
        <v>129</v>
      </c>
      <c r="T10" s="1168">
        <f>I16</f>
        <v>147</v>
      </c>
      <c r="U10" s="1169">
        <v>150</v>
      </c>
      <c r="V10" s="1170">
        <f t="shared" si="1"/>
        <v>506</v>
      </c>
      <c r="W10" s="1168">
        <v>0</v>
      </c>
      <c r="X10" s="1311">
        <f t="shared" si="2"/>
        <v>506</v>
      </c>
      <c r="Y10" s="1167">
        <f t="shared" si="0"/>
        <v>168.66666666666666</v>
      </c>
      <c r="AA10" s="1312" t="s">
        <v>99</v>
      </c>
      <c r="AB10" s="1474" t="s">
        <v>569</v>
      </c>
      <c r="AC10" s="1308">
        <v>540</v>
      </c>
      <c r="AD10" s="1151"/>
    </row>
    <row r="11" spans="1:30" s="1160" customFormat="1" ht="20.100000000000001" customHeight="1" outlineLevel="1" x14ac:dyDescent="0.2">
      <c r="A11" s="1703"/>
      <c r="B11" s="1302" t="s">
        <v>567</v>
      </c>
      <c r="C11" s="1108">
        <v>112</v>
      </c>
      <c r="D11" s="1303" t="s">
        <v>136</v>
      </c>
      <c r="E11" s="1108">
        <v>167</v>
      </c>
      <c r="F11" s="1302" t="s">
        <v>12</v>
      </c>
      <c r="G11" s="1108">
        <v>167</v>
      </c>
      <c r="H11" s="1302" t="s">
        <v>194</v>
      </c>
      <c r="I11" s="1108">
        <v>136</v>
      </c>
      <c r="J11" s="1302" t="s">
        <v>135</v>
      </c>
      <c r="K11" s="1108">
        <v>179</v>
      </c>
      <c r="L11" s="1303" t="s">
        <v>584</v>
      </c>
      <c r="M11" s="1109">
        <v>112</v>
      </c>
      <c r="N11" s="1159"/>
      <c r="O11" s="1134">
        <v>5</v>
      </c>
      <c r="P11" s="1313" t="s">
        <v>12</v>
      </c>
      <c r="Q11" s="1310" t="s">
        <v>76</v>
      </c>
      <c r="R11" s="1168">
        <f>E8</f>
        <v>113</v>
      </c>
      <c r="S11" s="1168">
        <f>G11</f>
        <v>167</v>
      </c>
      <c r="T11" s="1168">
        <f>I17</f>
        <v>163</v>
      </c>
      <c r="U11" s="1169">
        <v>175</v>
      </c>
      <c r="V11" s="1170">
        <f t="shared" si="1"/>
        <v>505</v>
      </c>
      <c r="W11" s="1168">
        <v>0</v>
      </c>
      <c r="X11" s="1311">
        <f t="shared" si="2"/>
        <v>505</v>
      </c>
      <c r="Y11" s="1167">
        <f t="shared" si="0"/>
        <v>168.33333333333334</v>
      </c>
      <c r="Z11" s="1175"/>
      <c r="AA11" s="1314" t="s">
        <v>100</v>
      </c>
      <c r="AB11" s="1473" t="s">
        <v>50</v>
      </c>
      <c r="AC11" s="1308">
        <v>538</v>
      </c>
      <c r="AD11" s="1151"/>
    </row>
    <row r="12" spans="1:30" s="1175" customFormat="1" ht="20.100000000000001" customHeight="1" outlineLevel="1" x14ac:dyDescent="0.2">
      <c r="A12" s="1703"/>
      <c r="B12" s="1303" t="s">
        <v>580</v>
      </c>
      <c r="C12" s="1108">
        <v>193</v>
      </c>
      <c r="D12" s="1302" t="s">
        <v>11</v>
      </c>
      <c r="E12" s="1108">
        <v>146</v>
      </c>
      <c r="F12" s="1302" t="s">
        <v>51</v>
      </c>
      <c r="G12" s="1108">
        <v>173</v>
      </c>
      <c r="H12" s="1302" t="s">
        <v>34</v>
      </c>
      <c r="I12" s="1108">
        <v>159</v>
      </c>
      <c r="J12" s="1303" t="s">
        <v>591</v>
      </c>
      <c r="K12" s="1108">
        <v>75</v>
      </c>
      <c r="L12" s="1302" t="s">
        <v>25</v>
      </c>
      <c r="M12" s="1109">
        <v>151</v>
      </c>
      <c r="N12" s="1161"/>
      <c r="O12" s="1134">
        <v>6</v>
      </c>
      <c r="P12" s="1315" t="s">
        <v>51</v>
      </c>
      <c r="Q12" s="1310" t="s">
        <v>80</v>
      </c>
      <c r="R12" s="1168">
        <f>E9</f>
        <v>123</v>
      </c>
      <c r="S12" s="1168">
        <f>G12</f>
        <v>173</v>
      </c>
      <c r="T12" s="1168">
        <f>I15</f>
        <v>98</v>
      </c>
      <c r="U12" s="1169">
        <v>139</v>
      </c>
      <c r="V12" s="1170">
        <f t="shared" si="1"/>
        <v>435</v>
      </c>
      <c r="W12" s="1168">
        <v>0</v>
      </c>
      <c r="X12" s="1311">
        <f t="shared" si="2"/>
        <v>435</v>
      </c>
      <c r="Y12" s="1167">
        <f t="shared" si="0"/>
        <v>145</v>
      </c>
      <c r="AA12" s="1314" t="s">
        <v>101</v>
      </c>
      <c r="AB12" s="1473" t="s">
        <v>580</v>
      </c>
      <c r="AC12" s="1308">
        <v>531</v>
      </c>
    </row>
    <row r="13" spans="1:30" s="1175" customFormat="1" ht="20.100000000000001" customHeight="1" outlineLevel="1" x14ac:dyDescent="0.2">
      <c r="A13" s="1704"/>
      <c r="B13" s="1303" t="s">
        <v>8</v>
      </c>
      <c r="C13" s="1108">
        <v>168</v>
      </c>
      <c r="D13" s="1302" t="s">
        <v>570</v>
      </c>
      <c r="E13" s="1108">
        <v>139</v>
      </c>
      <c r="F13" s="1302" t="s">
        <v>134</v>
      </c>
      <c r="G13" s="1108">
        <v>129</v>
      </c>
      <c r="H13" s="1303" t="s">
        <v>585</v>
      </c>
      <c r="I13" s="1108">
        <v>166</v>
      </c>
      <c r="J13" s="1302" t="s">
        <v>575</v>
      </c>
      <c r="K13" s="1108">
        <v>183</v>
      </c>
      <c r="L13" s="1302" t="s">
        <v>39</v>
      </c>
      <c r="M13" s="1109">
        <v>195</v>
      </c>
      <c r="N13" s="1161"/>
      <c r="O13" s="1134">
        <v>7</v>
      </c>
      <c r="P13" s="1309" t="s">
        <v>585</v>
      </c>
      <c r="Q13" s="1310" t="s">
        <v>73</v>
      </c>
      <c r="R13" s="1168">
        <f>G7</f>
        <v>175</v>
      </c>
      <c r="S13" s="1168">
        <f>I13</f>
        <v>166</v>
      </c>
      <c r="T13" s="1168">
        <f>K16</f>
        <v>176</v>
      </c>
      <c r="U13" s="1169">
        <v>0</v>
      </c>
      <c r="V13" s="1170">
        <f t="shared" si="1"/>
        <v>517</v>
      </c>
      <c r="W13" s="1168">
        <v>24</v>
      </c>
      <c r="X13" s="1311">
        <f t="shared" si="2"/>
        <v>541</v>
      </c>
      <c r="Y13" s="1167">
        <f t="shared" si="0"/>
        <v>180.33333333333334</v>
      </c>
      <c r="AA13" s="1316" t="s">
        <v>102</v>
      </c>
      <c r="AB13" s="1473" t="s">
        <v>14</v>
      </c>
      <c r="AC13" s="1308">
        <v>527</v>
      </c>
    </row>
    <row r="14" spans="1:30" s="1175" customFormat="1" ht="20.100000000000001" customHeight="1" outlineLevel="1" x14ac:dyDescent="0.2">
      <c r="A14" s="1702" t="s">
        <v>519</v>
      </c>
      <c r="B14" s="1128" t="s">
        <v>121</v>
      </c>
      <c r="C14" s="1128" t="s">
        <v>539</v>
      </c>
      <c r="D14" s="1129" t="s">
        <v>122</v>
      </c>
      <c r="E14" s="1128" t="s">
        <v>539</v>
      </c>
      <c r="F14" s="1129" t="s">
        <v>123</v>
      </c>
      <c r="G14" s="1128" t="s">
        <v>539</v>
      </c>
      <c r="H14" s="1129" t="s">
        <v>124</v>
      </c>
      <c r="I14" s="1128" t="s">
        <v>539</v>
      </c>
      <c r="J14" s="1129" t="s">
        <v>515</v>
      </c>
      <c r="K14" s="1128" t="s">
        <v>539</v>
      </c>
      <c r="L14" s="1129" t="s">
        <v>516</v>
      </c>
      <c r="M14" s="1131" t="s">
        <v>539</v>
      </c>
      <c r="N14" s="1161"/>
      <c r="O14" s="1134">
        <v>8</v>
      </c>
      <c r="P14" s="1313" t="s">
        <v>194</v>
      </c>
      <c r="Q14" s="1310" t="s">
        <v>77</v>
      </c>
      <c r="R14" s="1168">
        <f>G8</f>
        <v>143</v>
      </c>
      <c r="S14" s="1168">
        <f>I11</f>
        <v>136</v>
      </c>
      <c r="T14" s="1168">
        <f>K17</f>
        <v>176</v>
      </c>
      <c r="U14" s="1169">
        <v>115</v>
      </c>
      <c r="V14" s="1170">
        <f t="shared" si="1"/>
        <v>455</v>
      </c>
      <c r="W14" s="1168">
        <v>0</v>
      </c>
      <c r="X14" s="1311">
        <f t="shared" si="2"/>
        <v>455</v>
      </c>
      <c r="Y14" s="1167">
        <f t="shared" si="0"/>
        <v>151.66666666666666</v>
      </c>
      <c r="Z14" s="1160"/>
      <c r="AA14" s="1312" t="s">
        <v>103</v>
      </c>
      <c r="AB14" s="1475" t="s">
        <v>568</v>
      </c>
      <c r="AC14" s="1308">
        <v>523</v>
      </c>
    </row>
    <row r="15" spans="1:30" s="1160" customFormat="1" ht="20.100000000000001" customHeight="1" outlineLevel="1" x14ac:dyDescent="0.2">
      <c r="A15" s="1703"/>
      <c r="B15" s="1302" t="s">
        <v>25</v>
      </c>
      <c r="C15" s="1108">
        <v>141</v>
      </c>
      <c r="D15" s="1303" t="s">
        <v>580</v>
      </c>
      <c r="E15" s="1108">
        <v>208</v>
      </c>
      <c r="F15" s="1302" t="s">
        <v>11</v>
      </c>
      <c r="G15" s="1108">
        <v>193</v>
      </c>
      <c r="H15" s="1302" t="s">
        <v>51</v>
      </c>
      <c r="I15" s="1108">
        <v>98</v>
      </c>
      <c r="J15" s="1302" t="s">
        <v>34</v>
      </c>
      <c r="K15" s="1108">
        <v>173</v>
      </c>
      <c r="L15" s="1303" t="s">
        <v>591</v>
      </c>
      <c r="M15" s="1109">
        <v>54</v>
      </c>
      <c r="O15" s="1134">
        <v>9</v>
      </c>
      <c r="P15" s="1313" t="s">
        <v>34</v>
      </c>
      <c r="Q15" s="1310" t="s">
        <v>71</v>
      </c>
      <c r="R15" s="1168">
        <f>G9</f>
        <v>157</v>
      </c>
      <c r="S15" s="1168">
        <f>I12</f>
        <v>159</v>
      </c>
      <c r="T15" s="1168">
        <f>K15</f>
        <v>173</v>
      </c>
      <c r="U15" s="1169">
        <v>145</v>
      </c>
      <c r="V15" s="1170">
        <f t="shared" si="1"/>
        <v>489</v>
      </c>
      <c r="W15" s="1168">
        <v>0</v>
      </c>
      <c r="X15" s="1311">
        <f t="shared" si="2"/>
        <v>489</v>
      </c>
      <c r="Y15" s="1167">
        <f t="shared" si="0"/>
        <v>163</v>
      </c>
      <c r="Z15" s="1175"/>
      <c r="AA15" s="1314" t="s">
        <v>104</v>
      </c>
      <c r="AB15" s="1473" t="s">
        <v>36</v>
      </c>
      <c r="AC15" s="1308">
        <v>518</v>
      </c>
      <c r="AD15" s="1151"/>
    </row>
    <row r="16" spans="1:30" s="1175" customFormat="1" ht="20.100000000000001" customHeight="1" outlineLevel="1" x14ac:dyDescent="0.2">
      <c r="A16" s="1703"/>
      <c r="B16" s="1302" t="s">
        <v>39</v>
      </c>
      <c r="C16" s="1108">
        <v>154</v>
      </c>
      <c r="D16" s="1303" t="s">
        <v>8</v>
      </c>
      <c r="E16" s="1108">
        <v>171</v>
      </c>
      <c r="F16" s="1302" t="s">
        <v>570</v>
      </c>
      <c r="G16" s="1108">
        <v>177</v>
      </c>
      <c r="H16" s="1302" t="s">
        <v>134</v>
      </c>
      <c r="I16" s="1108">
        <v>147</v>
      </c>
      <c r="J16" s="1303" t="s">
        <v>585</v>
      </c>
      <c r="K16" s="1108">
        <v>176</v>
      </c>
      <c r="L16" s="1302" t="s">
        <v>575</v>
      </c>
      <c r="M16" s="1109">
        <v>170</v>
      </c>
      <c r="O16" s="1134">
        <v>10</v>
      </c>
      <c r="P16" s="1313" t="s">
        <v>575</v>
      </c>
      <c r="Q16" s="1310" t="s">
        <v>74</v>
      </c>
      <c r="R16" s="1168">
        <f>I7</f>
        <v>147</v>
      </c>
      <c r="S16" s="1168">
        <f>K13</f>
        <v>183</v>
      </c>
      <c r="T16" s="1168">
        <f>M16</f>
        <v>170</v>
      </c>
      <c r="U16" s="1169">
        <v>163</v>
      </c>
      <c r="V16" s="1170">
        <f t="shared" si="1"/>
        <v>516</v>
      </c>
      <c r="W16" s="1168">
        <v>0</v>
      </c>
      <c r="X16" s="1311">
        <f t="shared" si="2"/>
        <v>516</v>
      </c>
      <c r="Y16" s="1167">
        <f t="shared" si="0"/>
        <v>172</v>
      </c>
      <c r="Z16" s="1160"/>
      <c r="AA16" s="1314" t="s">
        <v>105</v>
      </c>
      <c r="AB16" s="1476" t="s">
        <v>8</v>
      </c>
      <c r="AC16" s="1308">
        <v>518</v>
      </c>
    </row>
    <row r="17" spans="1:30" s="1175" customFormat="1" ht="20.100000000000001" customHeight="1" outlineLevel="1" thickBot="1" x14ac:dyDescent="0.25">
      <c r="A17" s="1705"/>
      <c r="B17" s="1317" t="s">
        <v>584</v>
      </c>
      <c r="C17" s="1111">
        <v>110</v>
      </c>
      <c r="D17" s="1318" t="s">
        <v>567</v>
      </c>
      <c r="E17" s="1111">
        <v>122</v>
      </c>
      <c r="F17" s="1317" t="s">
        <v>136</v>
      </c>
      <c r="G17" s="1111">
        <v>129</v>
      </c>
      <c r="H17" s="1318" t="s">
        <v>12</v>
      </c>
      <c r="I17" s="1111">
        <v>163</v>
      </c>
      <c r="J17" s="1318" t="s">
        <v>194</v>
      </c>
      <c r="K17" s="1111">
        <v>176</v>
      </c>
      <c r="L17" s="1318" t="s">
        <v>135</v>
      </c>
      <c r="M17" s="1112">
        <v>146</v>
      </c>
      <c r="O17" s="1134">
        <v>11</v>
      </c>
      <c r="P17" s="1313" t="s">
        <v>135</v>
      </c>
      <c r="Q17" s="1310" t="s">
        <v>78</v>
      </c>
      <c r="R17" s="1168">
        <f>I8</f>
        <v>133</v>
      </c>
      <c r="S17" s="1168">
        <f>K11</f>
        <v>179</v>
      </c>
      <c r="T17" s="1168">
        <f>M17</f>
        <v>146</v>
      </c>
      <c r="U17" s="1169">
        <v>123</v>
      </c>
      <c r="V17" s="1170">
        <f t="shared" si="1"/>
        <v>458</v>
      </c>
      <c r="W17" s="1168">
        <v>0</v>
      </c>
      <c r="X17" s="1311">
        <f t="shared" si="2"/>
        <v>458</v>
      </c>
      <c r="Y17" s="1167">
        <f t="shared" si="0"/>
        <v>152.66666666666666</v>
      </c>
      <c r="Z17" s="1160"/>
      <c r="AA17" s="1314" t="s">
        <v>106</v>
      </c>
      <c r="AB17" s="1477" t="s">
        <v>575</v>
      </c>
      <c r="AC17" s="1308">
        <v>516</v>
      </c>
    </row>
    <row r="18" spans="1:30" s="1175" customFormat="1" ht="20.100000000000001" customHeight="1" outlineLevel="1" x14ac:dyDescent="0.2">
      <c r="A18" s="1176"/>
      <c r="B18" s="1177"/>
      <c r="C18" s="1161"/>
      <c r="D18" s="1177"/>
      <c r="E18" s="1161"/>
      <c r="F18" s="1177"/>
      <c r="G18" s="1161"/>
      <c r="H18" s="1177"/>
      <c r="I18" s="1161"/>
      <c r="J18" s="1177"/>
      <c r="K18" s="1161"/>
      <c r="L18" s="1177"/>
      <c r="M18" s="1161"/>
      <c r="O18" s="1134">
        <v>12</v>
      </c>
      <c r="P18" s="1319" t="s">
        <v>591</v>
      </c>
      <c r="Q18" s="1320" t="s">
        <v>81</v>
      </c>
      <c r="R18" s="1168">
        <f>I9</f>
        <v>65</v>
      </c>
      <c r="S18" s="1168">
        <f>K12</f>
        <v>75</v>
      </c>
      <c r="T18" s="1168">
        <f>M15</f>
        <v>54</v>
      </c>
      <c r="U18" s="1169">
        <v>0</v>
      </c>
      <c r="V18" s="1170">
        <f t="shared" si="1"/>
        <v>194</v>
      </c>
      <c r="W18" s="1178">
        <v>24</v>
      </c>
      <c r="X18" s="1311">
        <f t="shared" si="2"/>
        <v>218</v>
      </c>
      <c r="Y18" s="1167">
        <f t="shared" si="0"/>
        <v>72.666666666666671</v>
      </c>
      <c r="Z18" s="1160"/>
      <c r="AA18" s="1314" t="s">
        <v>107</v>
      </c>
      <c r="AB18" s="1477" t="s">
        <v>39</v>
      </c>
      <c r="AC18" s="1308">
        <v>512</v>
      </c>
    </row>
    <row r="19" spans="1:30" s="1175" customFormat="1" ht="20.100000000000001" customHeight="1" outlineLevel="1" x14ac:dyDescent="0.2">
      <c r="A19" s="1176"/>
      <c r="B19" s="1177"/>
      <c r="C19" s="1161"/>
      <c r="D19" s="1177"/>
      <c r="E19" s="1161"/>
      <c r="F19" s="1177"/>
      <c r="G19" s="1161"/>
      <c r="H19" s="1177"/>
      <c r="I19" s="1161"/>
      <c r="J19" s="1177"/>
      <c r="K19" s="1161"/>
      <c r="L19" s="1177"/>
      <c r="M19" s="1161"/>
      <c r="O19" s="1134">
        <v>13</v>
      </c>
      <c r="P19" s="1313" t="s">
        <v>39</v>
      </c>
      <c r="Q19" s="1320" t="s">
        <v>520</v>
      </c>
      <c r="R19" s="1168">
        <f>K7</f>
        <v>163</v>
      </c>
      <c r="S19" s="1168">
        <f>M13</f>
        <v>195</v>
      </c>
      <c r="T19" s="1168">
        <f>C16</f>
        <v>154</v>
      </c>
      <c r="U19" s="1169">
        <v>153</v>
      </c>
      <c r="V19" s="1170">
        <f t="shared" si="1"/>
        <v>512</v>
      </c>
      <c r="W19" s="1178">
        <v>0</v>
      </c>
      <c r="X19" s="1311">
        <f t="shared" si="2"/>
        <v>512</v>
      </c>
      <c r="Y19" s="1167">
        <f t="shared" si="0"/>
        <v>170.66666666666666</v>
      </c>
      <c r="Z19" s="1160"/>
      <c r="AA19" s="1314" t="s">
        <v>108</v>
      </c>
      <c r="AB19" s="1477" t="s">
        <v>11</v>
      </c>
      <c r="AC19" s="1308">
        <v>509</v>
      </c>
    </row>
    <row r="20" spans="1:30" s="1175" customFormat="1" ht="20.100000000000001" customHeight="1" outlineLevel="1" x14ac:dyDescent="0.2">
      <c r="A20" s="1176"/>
      <c r="B20" s="1177"/>
      <c r="C20" s="1161"/>
      <c r="D20" s="1177"/>
      <c r="E20" s="1161"/>
      <c r="F20" s="1177"/>
      <c r="G20" s="1161"/>
      <c r="H20" s="1177"/>
      <c r="I20" s="1161"/>
      <c r="J20" s="1177"/>
      <c r="K20" s="1161"/>
      <c r="L20" s="1177"/>
      <c r="M20" s="1161"/>
      <c r="O20" s="1134">
        <v>14</v>
      </c>
      <c r="P20" s="1319" t="s">
        <v>584</v>
      </c>
      <c r="Q20" s="1320" t="s">
        <v>521</v>
      </c>
      <c r="R20" s="1168">
        <f>K8</f>
        <v>122</v>
      </c>
      <c r="S20" s="1168">
        <f>M11</f>
        <v>112</v>
      </c>
      <c r="T20" s="1168">
        <f>C17</f>
        <v>110</v>
      </c>
      <c r="U20" s="1169">
        <v>0</v>
      </c>
      <c r="V20" s="1170">
        <f t="shared" si="1"/>
        <v>344</v>
      </c>
      <c r="W20" s="1178">
        <v>24</v>
      </c>
      <c r="X20" s="1311">
        <f t="shared" si="2"/>
        <v>368</v>
      </c>
      <c r="Y20" s="1167">
        <f t="shared" si="0"/>
        <v>122.66666666666667</v>
      </c>
      <c r="Z20" s="1160"/>
      <c r="AA20" s="1314" t="s">
        <v>109</v>
      </c>
      <c r="AB20" s="1473" t="s">
        <v>10</v>
      </c>
      <c r="AC20" s="1308">
        <v>508</v>
      </c>
    </row>
    <row r="21" spans="1:30" s="1175" customFormat="1" ht="20.100000000000001" customHeight="1" outlineLevel="1" x14ac:dyDescent="0.2">
      <c r="A21" s="1176"/>
      <c r="B21" s="1177"/>
      <c r="C21" s="1161"/>
      <c r="D21" s="1177"/>
      <c r="E21" s="1161"/>
      <c r="F21" s="1177"/>
      <c r="G21" s="1161"/>
      <c r="H21" s="1177"/>
      <c r="I21" s="1161"/>
      <c r="J21" s="1177"/>
      <c r="K21" s="1161"/>
      <c r="L21" s="1177"/>
      <c r="M21" s="1161"/>
      <c r="O21" s="1134">
        <v>15</v>
      </c>
      <c r="P21" s="1313" t="s">
        <v>25</v>
      </c>
      <c r="Q21" s="1320" t="s">
        <v>522</v>
      </c>
      <c r="R21" s="1168">
        <f>K9</f>
        <v>147</v>
      </c>
      <c r="S21" s="1168">
        <f>M12</f>
        <v>151</v>
      </c>
      <c r="T21" s="1168">
        <f>C15</f>
        <v>141</v>
      </c>
      <c r="U21" s="1169">
        <v>0</v>
      </c>
      <c r="V21" s="1170">
        <f t="shared" si="1"/>
        <v>439</v>
      </c>
      <c r="W21" s="1178">
        <v>0</v>
      </c>
      <c r="X21" s="1311">
        <f t="shared" si="2"/>
        <v>439</v>
      </c>
      <c r="Y21" s="1167">
        <f t="shared" si="0"/>
        <v>146.33333333333334</v>
      </c>
      <c r="Z21" s="1160"/>
      <c r="AA21" s="1314" t="s">
        <v>110</v>
      </c>
      <c r="AB21" s="1477" t="s">
        <v>134</v>
      </c>
      <c r="AC21" s="1308">
        <v>506</v>
      </c>
    </row>
    <row r="22" spans="1:30" s="1175" customFormat="1" ht="20.100000000000001" customHeight="1" outlineLevel="1" x14ac:dyDescent="0.2">
      <c r="A22" s="1176"/>
      <c r="B22" s="1177"/>
      <c r="C22" s="1161"/>
      <c r="D22" s="1177"/>
      <c r="E22" s="1161"/>
      <c r="F22" s="1177"/>
      <c r="G22" s="1161"/>
      <c r="H22" s="1177"/>
      <c r="I22" s="1161"/>
      <c r="J22" s="1177"/>
      <c r="K22" s="1161"/>
      <c r="L22" s="1177"/>
      <c r="M22" s="1161"/>
      <c r="O22" s="1134">
        <v>16</v>
      </c>
      <c r="P22" s="1319" t="s">
        <v>8</v>
      </c>
      <c r="Q22" s="1320" t="s">
        <v>523</v>
      </c>
      <c r="R22" s="1168">
        <f>M7</f>
        <v>155</v>
      </c>
      <c r="S22" s="1168">
        <f>C13</f>
        <v>168</v>
      </c>
      <c r="T22" s="1168">
        <f>E16</f>
        <v>171</v>
      </c>
      <c r="U22" s="1169">
        <v>0</v>
      </c>
      <c r="V22" s="1170">
        <f t="shared" si="1"/>
        <v>494</v>
      </c>
      <c r="W22" s="1178">
        <v>24</v>
      </c>
      <c r="X22" s="1311">
        <f t="shared" si="2"/>
        <v>518</v>
      </c>
      <c r="Y22" s="1167">
        <f t="shared" si="0"/>
        <v>172.66666666666666</v>
      </c>
      <c r="Z22" s="1160"/>
      <c r="AA22" s="1314" t="s">
        <v>111</v>
      </c>
      <c r="AB22" s="1477" t="s">
        <v>12</v>
      </c>
      <c r="AC22" s="1308">
        <v>505</v>
      </c>
    </row>
    <row r="23" spans="1:30" s="1175" customFormat="1" ht="20.100000000000001" customHeight="1" outlineLevel="1" x14ac:dyDescent="0.2">
      <c r="A23" s="1176"/>
      <c r="B23" s="1177"/>
      <c r="C23" s="1161"/>
      <c r="D23" s="1177"/>
      <c r="E23" s="1161"/>
      <c r="F23" s="1177"/>
      <c r="G23" s="1161"/>
      <c r="H23" s="1177"/>
      <c r="I23" s="1161"/>
      <c r="J23" s="1177"/>
      <c r="K23" s="1161"/>
      <c r="L23" s="1177"/>
      <c r="M23" s="1161"/>
      <c r="O23" s="1134">
        <v>17</v>
      </c>
      <c r="P23" s="1313" t="s">
        <v>567</v>
      </c>
      <c r="Q23" s="1320" t="s">
        <v>524</v>
      </c>
      <c r="R23" s="1168">
        <f>M8</f>
        <v>119</v>
      </c>
      <c r="S23" s="1168">
        <f>C11</f>
        <v>112</v>
      </c>
      <c r="T23" s="1168">
        <f>E17</f>
        <v>122</v>
      </c>
      <c r="U23" s="1169">
        <v>0</v>
      </c>
      <c r="V23" s="1170">
        <f t="shared" si="1"/>
        <v>353</v>
      </c>
      <c r="W23" s="1178">
        <v>0</v>
      </c>
      <c r="X23" s="1311">
        <f t="shared" si="2"/>
        <v>353</v>
      </c>
      <c r="Y23" s="1167">
        <f t="shared" si="0"/>
        <v>117.66666666666667</v>
      </c>
      <c r="Z23" s="1160"/>
      <c r="AA23" s="1314" t="s">
        <v>112</v>
      </c>
      <c r="AB23" s="1477" t="s">
        <v>572</v>
      </c>
      <c r="AC23" s="1308">
        <v>498</v>
      </c>
    </row>
    <row r="24" spans="1:30" s="1160" customFormat="1" ht="20.100000000000001" customHeight="1" outlineLevel="1" thickBot="1" x14ac:dyDescent="0.25">
      <c r="A24" s="1176"/>
      <c r="B24" s="1177"/>
      <c r="C24" s="1161"/>
      <c r="D24" s="1177"/>
      <c r="E24" s="1161"/>
      <c r="F24" s="1177"/>
      <c r="G24" s="1161"/>
      <c r="H24" s="1177"/>
      <c r="I24" s="1161"/>
      <c r="J24" s="1177"/>
      <c r="K24" s="1161"/>
      <c r="L24" s="1177"/>
      <c r="M24" s="1161"/>
      <c r="N24" s="1180"/>
      <c r="O24" s="1135">
        <v>18</v>
      </c>
      <c r="P24" s="1321" t="s">
        <v>580</v>
      </c>
      <c r="Q24" s="1322" t="s">
        <v>525</v>
      </c>
      <c r="R24" s="1181">
        <f>M9</f>
        <v>106</v>
      </c>
      <c r="S24" s="1181">
        <f>C12</f>
        <v>193</v>
      </c>
      <c r="T24" s="1181">
        <f>E15</f>
        <v>208</v>
      </c>
      <c r="U24" s="1182">
        <v>0</v>
      </c>
      <c r="V24" s="1183">
        <f t="shared" si="1"/>
        <v>507</v>
      </c>
      <c r="W24" s="1181">
        <v>24</v>
      </c>
      <c r="X24" s="1323">
        <f t="shared" si="2"/>
        <v>531</v>
      </c>
      <c r="Y24" s="1185">
        <f t="shared" si="0"/>
        <v>177</v>
      </c>
      <c r="Z24" s="1175"/>
      <c r="AA24" s="1314" t="s">
        <v>113</v>
      </c>
      <c r="AB24" s="1477" t="s">
        <v>573</v>
      </c>
      <c r="AC24" s="1308">
        <v>495</v>
      </c>
      <c r="AD24" s="1151"/>
    </row>
    <row r="25" spans="1:30" s="1175" customFormat="1" ht="20.100000000000001" customHeight="1" outlineLevel="1" thickBot="1" x14ac:dyDescent="0.25">
      <c r="A25" s="1179"/>
      <c r="B25" s="1160"/>
      <c r="C25" s="1160"/>
      <c r="D25" s="1160"/>
      <c r="E25" s="1160"/>
      <c r="F25" s="1160"/>
      <c r="G25" s="1160"/>
      <c r="H25" s="1160"/>
      <c r="I25" s="1160"/>
      <c r="J25" s="1160"/>
      <c r="K25" s="1160"/>
      <c r="L25" s="1160"/>
      <c r="M25" s="1160"/>
      <c r="N25" s="1161"/>
      <c r="O25" s="1191"/>
      <c r="P25" s="1192"/>
      <c r="Q25" s="1160"/>
      <c r="R25" s="1160"/>
      <c r="S25" s="1160"/>
      <c r="T25" s="1160"/>
      <c r="U25" s="1160"/>
      <c r="V25" s="1160"/>
      <c r="W25" s="1160"/>
      <c r="X25" s="1160"/>
      <c r="Y25" s="1160"/>
      <c r="Z25" s="1160"/>
      <c r="AA25" s="1324" t="s">
        <v>114</v>
      </c>
      <c r="AB25" s="1478" t="s">
        <v>34</v>
      </c>
      <c r="AC25" s="1325">
        <v>489</v>
      </c>
    </row>
    <row r="26" spans="1:30" s="1160" customFormat="1" ht="20.100000000000001" customHeight="1" outlineLevel="1" thickBot="1" x14ac:dyDescent="0.25">
      <c r="A26" s="1706" t="s">
        <v>526</v>
      </c>
      <c r="B26" s="1707"/>
      <c r="C26" s="1707"/>
      <c r="D26" s="1707"/>
      <c r="E26" s="1707"/>
      <c r="F26" s="1707"/>
      <c r="G26" s="1707"/>
      <c r="H26" s="1707"/>
      <c r="I26" s="1707"/>
      <c r="J26" s="1707"/>
      <c r="K26" s="1707"/>
      <c r="L26" s="1707"/>
      <c r="M26" s="1708"/>
      <c r="N26" s="1161"/>
      <c r="O26" s="1718" t="s">
        <v>676</v>
      </c>
      <c r="P26" s="1719"/>
      <c r="Q26" s="1719"/>
      <c r="R26" s="1719"/>
      <c r="S26" s="1719"/>
      <c r="T26" s="1719"/>
      <c r="U26" s="1719"/>
      <c r="V26" s="1719"/>
      <c r="W26" s="1719"/>
      <c r="X26" s="1719"/>
      <c r="Y26" s="1720"/>
      <c r="AA26" s="1324" t="s">
        <v>115</v>
      </c>
      <c r="AB26" s="1479" t="s">
        <v>136</v>
      </c>
      <c r="AC26" s="1325">
        <v>487</v>
      </c>
      <c r="AD26" s="1151"/>
    </row>
    <row r="27" spans="1:30" s="1160" customFormat="1" ht="20.100000000000001" customHeight="1" outlineLevel="1" thickBot="1" x14ac:dyDescent="0.25">
      <c r="A27" s="1702" t="s">
        <v>514</v>
      </c>
      <c r="B27" s="1128" t="s">
        <v>121</v>
      </c>
      <c r="C27" s="1128" t="s">
        <v>539</v>
      </c>
      <c r="D27" s="1129" t="s">
        <v>122</v>
      </c>
      <c r="E27" s="1128" t="s">
        <v>539</v>
      </c>
      <c r="F27" s="1129" t="s">
        <v>123</v>
      </c>
      <c r="G27" s="1128" t="s">
        <v>539</v>
      </c>
      <c r="H27" s="1129" t="s">
        <v>124</v>
      </c>
      <c r="I27" s="1128" t="s">
        <v>539</v>
      </c>
      <c r="J27" s="1129" t="s">
        <v>515</v>
      </c>
      <c r="K27" s="1128" t="s">
        <v>539</v>
      </c>
      <c r="L27" s="1129" t="s">
        <v>516</v>
      </c>
      <c r="M27" s="1131" t="s">
        <v>539</v>
      </c>
      <c r="O27" s="1114" t="s">
        <v>511</v>
      </c>
      <c r="P27" s="1115" t="s">
        <v>472</v>
      </c>
      <c r="Q27" s="1116" t="s">
        <v>132</v>
      </c>
      <c r="R27" s="1117" t="s">
        <v>1</v>
      </c>
      <c r="S27" s="1117" t="s">
        <v>2</v>
      </c>
      <c r="T27" s="1117" t="s">
        <v>3</v>
      </c>
      <c r="U27" s="1118" t="s">
        <v>94</v>
      </c>
      <c r="V27" s="1119" t="s">
        <v>517</v>
      </c>
      <c r="W27" s="1117" t="s">
        <v>536</v>
      </c>
      <c r="X27" s="1117" t="s">
        <v>537</v>
      </c>
      <c r="Y27" s="1120" t="s">
        <v>0</v>
      </c>
      <c r="AA27" s="1324" t="s">
        <v>147</v>
      </c>
      <c r="AB27" s="1478" t="s">
        <v>68</v>
      </c>
      <c r="AC27" s="1325">
        <v>476</v>
      </c>
      <c r="AD27" s="1151"/>
    </row>
    <row r="28" spans="1:30" s="1160" customFormat="1" ht="20.100000000000001" customHeight="1" outlineLevel="1" x14ac:dyDescent="0.2">
      <c r="A28" s="1703"/>
      <c r="B28" s="1303" t="s">
        <v>582</v>
      </c>
      <c r="C28" s="1108">
        <v>113</v>
      </c>
      <c r="D28" s="1303" t="s">
        <v>589</v>
      </c>
      <c r="E28" s="1108">
        <v>131</v>
      </c>
      <c r="F28" s="1302" t="s">
        <v>569</v>
      </c>
      <c r="G28" s="1108">
        <v>151</v>
      </c>
      <c r="H28" s="1303" t="s">
        <v>10</v>
      </c>
      <c r="I28" s="1108">
        <v>182</v>
      </c>
      <c r="J28" s="1302" t="s">
        <v>607</v>
      </c>
      <c r="K28" s="1108">
        <v>106</v>
      </c>
      <c r="L28" s="1302" t="s">
        <v>41</v>
      </c>
      <c r="M28" s="1109">
        <v>187</v>
      </c>
      <c r="N28" s="1159"/>
      <c r="O28" s="1140">
        <v>1</v>
      </c>
      <c r="P28" s="1327" t="s">
        <v>582</v>
      </c>
      <c r="Q28" s="1328" t="s">
        <v>70</v>
      </c>
      <c r="R28" s="1162">
        <f>C28</f>
        <v>113</v>
      </c>
      <c r="S28" s="1162">
        <f>E34</f>
        <v>126</v>
      </c>
      <c r="T28" s="1162">
        <f>C36</f>
        <v>92</v>
      </c>
      <c r="U28" s="1163">
        <v>106</v>
      </c>
      <c r="V28" s="1164">
        <f>SUM(R28:U28)-MIN(R28:U28)</f>
        <v>345</v>
      </c>
      <c r="W28" s="1162">
        <v>24</v>
      </c>
      <c r="X28" s="1329">
        <f>SUM(V28:W28)</f>
        <v>369</v>
      </c>
      <c r="Y28" s="1194">
        <f>X28/3</f>
        <v>123</v>
      </c>
      <c r="AA28" s="1324" t="s">
        <v>148</v>
      </c>
      <c r="AB28" s="1478" t="s">
        <v>47</v>
      </c>
      <c r="AC28" s="1325">
        <v>471</v>
      </c>
      <c r="AD28" s="1151"/>
    </row>
    <row r="29" spans="1:30" s="1160" customFormat="1" ht="20.100000000000001" customHeight="1" outlineLevel="1" x14ac:dyDescent="0.2">
      <c r="A29" s="1703"/>
      <c r="B29" s="1302" t="s">
        <v>67</v>
      </c>
      <c r="C29" s="1108">
        <v>145</v>
      </c>
      <c r="D29" s="1302" t="s">
        <v>572</v>
      </c>
      <c r="E29" s="1108">
        <v>173</v>
      </c>
      <c r="F29" s="1303" t="s">
        <v>50</v>
      </c>
      <c r="G29" s="1108">
        <v>155</v>
      </c>
      <c r="H29" s="1302" t="s">
        <v>47</v>
      </c>
      <c r="I29" s="1108">
        <v>161</v>
      </c>
      <c r="J29" s="1302" t="s">
        <v>573</v>
      </c>
      <c r="K29" s="1108">
        <v>187</v>
      </c>
      <c r="L29" s="1302" t="s">
        <v>566</v>
      </c>
      <c r="M29" s="1109">
        <v>129</v>
      </c>
      <c r="N29" s="1161"/>
      <c r="O29" s="1134">
        <v>2</v>
      </c>
      <c r="P29" s="1313" t="s">
        <v>67</v>
      </c>
      <c r="Q29" s="1330" t="s">
        <v>75</v>
      </c>
      <c r="R29" s="1168">
        <f>C29</f>
        <v>145</v>
      </c>
      <c r="S29" s="1168">
        <f>E32</f>
        <v>145</v>
      </c>
      <c r="T29" s="1168">
        <f>G38</f>
        <v>159</v>
      </c>
      <c r="U29" s="1169">
        <v>127</v>
      </c>
      <c r="V29" s="1170">
        <f t="shared" ref="V29:V45" si="3">SUM(R29:U29)-MIN(R29:U29)</f>
        <v>449</v>
      </c>
      <c r="W29" s="1168">
        <v>0</v>
      </c>
      <c r="X29" s="1331">
        <f t="shared" ref="X29:X45" si="4">SUM(V29:W29)</f>
        <v>449</v>
      </c>
      <c r="Y29" s="1195">
        <f t="shared" ref="Y29:Y45" si="5">X29/3</f>
        <v>149.66666666666666</v>
      </c>
      <c r="AA29" s="1324" t="s">
        <v>149</v>
      </c>
      <c r="AB29" s="1478" t="s">
        <v>570</v>
      </c>
      <c r="AC29" s="1325">
        <v>466</v>
      </c>
      <c r="AD29" s="1151"/>
    </row>
    <row r="30" spans="1:30" s="1160" customFormat="1" ht="20.100000000000001" customHeight="1" outlineLevel="1" x14ac:dyDescent="0.2">
      <c r="A30" s="1704"/>
      <c r="B30" s="1303" t="s">
        <v>36</v>
      </c>
      <c r="C30" s="1108">
        <v>178</v>
      </c>
      <c r="D30" s="1302" t="s">
        <v>568</v>
      </c>
      <c r="E30" s="1108">
        <v>166</v>
      </c>
      <c r="F30" s="1302" t="s">
        <v>68</v>
      </c>
      <c r="G30" s="1108">
        <v>157</v>
      </c>
      <c r="H30" s="1303" t="s">
        <v>14</v>
      </c>
      <c r="I30" s="1108">
        <v>142</v>
      </c>
      <c r="J30" s="1302" t="s">
        <v>577</v>
      </c>
      <c r="K30" s="1108">
        <v>116</v>
      </c>
      <c r="L30" s="1303" t="s">
        <v>46</v>
      </c>
      <c r="M30" s="1109">
        <v>168</v>
      </c>
      <c r="N30" s="1161"/>
      <c r="O30" s="1134">
        <v>3</v>
      </c>
      <c r="P30" s="1319" t="s">
        <v>36</v>
      </c>
      <c r="Q30" s="1330" t="s">
        <v>79</v>
      </c>
      <c r="R30" s="1168">
        <f>C30</f>
        <v>178</v>
      </c>
      <c r="S30" s="1168">
        <f>E33</f>
        <v>126</v>
      </c>
      <c r="T30" s="1168">
        <f>G36</f>
        <v>162</v>
      </c>
      <c r="U30" s="1169">
        <v>154</v>
      </c>
      <c r="V30" s="1170">
        <f t="shared" si="3"/>
        <v>494</v>
      </c>
      <c r="W30" s="1168">
        <v>24</v>
      </c>
      <c r="X30" s="1331">
        <f t="shared" si="4"/>
        <v>518</v>
      </c>
      <c r="Y30" s="1195">
        <f t="shared" si="5"/>
        <v>172.66666666666666</v>
      </c>
      <c r="AA30" s="1324" t="s">
        <v>150</v>
      </c>
      <c r="AB30" s="1478" t="s">
        <v>135</v>
      </c>
      <c r="AC30" s="1325">
        <v>458</v>
      </c>
      <c r="AD30" s="1151"/>
    </row>
    <row r="31" spans="1:30" s="1160" customFormat="1" ht="20.100000000000001" customHeight="1" outlineLevel="1" x14ac:dyDescent="0.2">
      <c r="A31" s="1702" t="s">
        <v>518</v>
      </c>
      <c r="B31" s="1128" t="s">
        <v>121</v>
      </c>
      <c r="C31" s="1128" t="s">
        <v>539</v>
      </c>
      <c r="D31" s="1129" t="s">
        <v>122</v>
      </c>
      <c r="E31" s="1128" t="s">
        <v>539</v>
      </c>
      <c r="F31" s="1129" t="s">
        <v>123</v>
      </c>
      <c r="G31" s="1128" t="s">
        <v>539</v>
      </c>
      <c r="H31" s="1129" t="s">
        <v>124</v>
      </c>
      <c r="I31" s="1128" t="s">
        <v>539</v>
      </c>
      <c r="J31" s="1129" t="s">
        <v>515</v>
      </c>
      <c r="K31" s="1128" t="s">
        <v>539</v>
      </c>
      <c r="L31" s="1129" t="s">
        <v>516</v>
      </c>
      <c r="M31" s="1131" t="s">
        <v>539</v>
      </c>
      <c r="O31" s="1134">
        <v>4</v>
      </c>
      <c r="P31" s="1326" t="s">
        <v>589</v>
      </c>
      <c r="Q31" s="1330" t="s">
        <v>72</v>
      </c>
      <c r="R31" s="1168">
        <f>E28</f>
        <v>131</v>
      </c>
      <c r="S31" s="1168">
        <f>G34</f>
        <v>179</v>
      </c>
      <c r="T31" s="1168">
        <f>I37</f>
        <v>124</v>
      </c>
      <c r="U31" s="1169">
        <v>127</v>
      </c>
      <c r="V31" s="1170">
        <f t="shared" si="3"/>
        <v>437</v>
      </c>
      <c r="W31" s="1168">
        <v>0</v>
      </c>
      <c r="X31" s="1331">
        <f t="shared" si="4"/>
        <v>437</v>
      </c>
      <c r="Y31" s="1195">
        <f t="shared" si="5"/>
        <v>145.66666666666666</v>
      </c>
      <c r="AA31" s="1324" t="s">
        <v>151</v>
      </c>
      <c r="AB31" s="1478" t="s">
        <v>194</v>
      </c>
      <c r="AC31" s="1325">
        <v>455</v>
      </c>
      <c r="AD31" s="1151"/>
    </row>
    <row r="32" spans="1:30" s="1160" customFormat="1" ht="20.100000000000001" customHeight="1" outlineLevel="1" x14ac:dyDescent="0.2">
      <c r="A32" s="1703"/>
      <c r="B32" s="1302" t="s">
        <v>566</v>
      </c>
      <c r="C32" s="1108">
        <v>144</v>
      </c>
      <c r="D32" s="1302" t="s">
        <v>67</v>
      </c>
      <c r="E32" s="1108">
        <v>145</v>
      </c>
      <c r="F32" s="1302" t="s">
        <v>572</v>
      </c>
      <c r="G32" s="1108">
        <v>137</v>
      </c>
      <c r="H32" s="1303" t="s">
        <v>50</v>
      </c>
      <c r="I32" s="1108">
        <v>143</v>
      </c>
      <c r="J32" s="1302" t="s">
        <v>47</v>
      </c>
      <c r="K32" s="1108">
        <v>140</v>
      </c>
      <c r="L32" s="1302" t="s">
        <v>573</v>
      </c>
      <c r="M32" s="1109">
        <v>123</v>
      </c>
      <c r="N32" s="1175"/>
      <c r="O32" s="1134">
        <v>5</v>
      </c>
      <c r="P32" s="1313" t="s">
        <v>572</v>
      </c>
      <c r="Q32" s="1330" t="s">
        <v>76</v>
      </c>
      <c r="R32" s="1168">
        <f>E29</f>
        <v>173</v>
      </c>
      <c r="S32" s="1168">
        <f>G32</f>
        <v>137</v>
      </c>
      <c r="T32" s="1168">
        <f>I38</f>
        <v>122</v>
      </c>
      <c r="U32" s="1169">
        <v>188</v>
      </c>
      <c r="V32" s="1170">
        <f t="shared" si="3"/>
        <v>498</v>
      </c>
      <c r="W32" s="1168">
        <v>0</v>
      </c>
      <c r="X32" s="1331">
        <f t="shared" si="4"/>
        <v>498</v>
      </c>
      <c r="Y32" s="1195">
        <f t="shared" si="5"/>
        <v>166</v>
      </c>
      <c r="AA32" s="1324" t="s">
        <v>152</v>
      </c>
      <c r="AB32" s="1478" t="s">
        <v>67</v>
      </c>
      <c r="AC32" s="1325">
        <v>449</v>
      </c>
      <c r="AD32" s="1151"/>
    </row>
    <row r="33" spans="1:30" s="1175" customFormat="1" ht="20.100000000000001" customHeight="1" outlineLevel="1" x14ac:dyDescent="0.2">
      <c r="A33" s="1703"/>
      <c r="B33" s="1303" t="s">
        <v>46</v>
      </c>
      <c r="C33" s="1108">
        <v>113</v>
      </c>
      <c r="D33" s="1303" t="s">
        <v>36</v>
      </c>
      <c r="E33" s="1108">
        <v>126</v>
      </c>
      <c r="F33" s="1302" t="s">
        <v>568</v>
      </c>
      <c r="G33" s="1108">
        <v>196</v>
      </c>
      <c r="H33" s="1302" t="s">
        <v>68</v>
      </c>
      <c r="I33" s="1108">
        <v>139</v>
      </c>
      <c r="J33" s="1303" t="s">
        <v>14</v>
      </c>
      <c r="K33" s="1108">
        <v>154</v>
      </c>
      <c r="L33" s="1302" t="s">
        <v>577</v>
      </c>
      <c r="M33" s="1109">
        <v>123</v>
      </c>
      <c r="N33" s="1196"/>
      <c r="O33" s="1134">
        <v>6</v>
      </c>
      <c r="P33" s="1313" t="s">
        <v>568</v>
      </c>
      <c r="Q33" s="1330" t="s">
        <v>80</v>
      </c>
      <c r="R33" s="1168">
        <f>E30</f>
        <v>166</v>
      </c>
      <c r="S33" s="1168">
        <f>G33</f>
        <v>196</v>
      </c>
      <c r="T33" s="1168">
        <f>I36</f>
        <v>161</v>
      </c>
      <c r="U33" s="1169">
        <v>0</v>
      </c>
      <c r="V33" s="1170">
        <f t="shared" si="3"/>
        <v>523</v>
      </c>
      <c r="W33" s="1168">
        <v>0</v>
      </c>
      <c r="X33" s="1331">
        <f t="shared" si="4"/>
        <v>523</v>
      </c>
      <c r="Y33" s="1195">
        <f t="shared" si="5"/>
        <v>174.33333333333334</v>
      </c>
      <c r="Z33" s="1160"/>
      <c r="AA33" s="1324" t="s">
        <v>155</v>
      </c>
      <c r="AB33" s="1478" t="s">
        <v>25</v>
      </c>
      <c r="AC33" s="1325">
        <v>439</v>
      </c>
    </row>
    <row r="34" spans="1:30" s="1160" customFormat="1" ht="20.100000000000001" customHeight="1" outlineLevel="1" x14ac:dyDescent="0.2">
      <c r="A34" s="1704"/>
      <c r="B34" s="1302" t="s">
        <v>41</v>
      </c>
      <c r="C34" s="1108">
        <v>177</v>
      </c>
      <c r="D34" s="1303" t="s">
        <v>582</v>
      </c>
      <c r="E34" s="1108">
        <v>126</v>
      </c>
      <c r="F34" s="1303" t="s">
        <v>589</v>
      </c>
      <c r="G34" s="1108">
        <v>179</v>
      </c>
      <c r="H34" s="1302" t="s">
        <v>569</v>
      </c>
      <c r="I34" s="1108">
        <v>211</v>
      </c>
      <c r="J34" s="1303" t="s">
        <v>10</v>
      </c>
      <c r="K34" s="1108">
        <v>147</v>
      </c>
      <c r="L34" s="1302" t="s">
        <v>607</v>
      </c>
      <c r="M34" s="1109">
        <v>147</v>
      </c>
      <c r="N34" s="1152"/>
      <c r="O34" s="1134">
        <v>7</v>
      </c>
      <c r="P34" s="1313" t="s">
        <v>569</v>
      </c>
      <c r="Q34" s="1330" t="s">
        <v>73</v>
      </c>
      <c r="R34" s="1168">
        <f>G28</f>
        <v>151</v>
      </c>
      <c r="S34" s="1168">
        <f>I34</f>
        <v>211</v>
      </c>
      <c r="T34" s="1168">
        <f>K37</f>
        <v>130</v>
      </c>
      <c r="U34" s="1169">
        <v>178</v>
      </c>
      <c r="V34" s="1170">
        <f t="shared" si="3"/>
        <v>540</v>
      </c>
      <c r="W34" s="1168">
        <v>0</v>
      </c>
      <c r="X34" s="1331">
        <f t="shared" si="4"/>
        <v>540</v>
      </c>
      <c r="Y34" s="1195">
        <f t="shared" si="5"/>
        <v>180</v>
      </c>
      <c r="AA34" s="1324" t="s">
        <v>608</v>
      </c>
      <c r="AB34" s="1479" t="s">
        <v>589</v>
      </c>
      <c r="AC34" s="1325">
        <v>437</v>
      </c>
      <c r="AD34" s="1151"/>
    </row>
    <row r="35" spans="1:30" s="1175" customFormat="1" ht="20.100000000000001" customHeight="1" outlineLevel="1" x14ac:dyDescent="0.2">
      <c r="A35" s="1702" t="s">
        <v>519</v>
      </c>
      <c r="B35" s="1128" t="s">
        <v>121</v>
      </c>
      <c r="C35" s="1128" t="s">
        <v>539</v>
      </c>
      <c r="D35" s="1129" t="s">
        <v>122</v>
      </c>
      <c r="E35" s="1128" t="s">
        <v>539</v>
      </c>
      <c r="F35" s="1129" t="s">
        <v>123</v>
      </c>
      <c r="G35" s="1128" t="s">
        <v>539</v>
      </c>
      <c r="H35" s="1129" t="s">
        <v>124</v>
      </c>
      <c r="I35" s="1128" t="s">
        <v>539</v>
      </c>
      <c r="J35" s="1129" t="s">
        <v>515</v>
      </c>
      <c r="K35" s="1128" t="s">
        <v>539</v>
      </c>
      <c r="L35" s="1129" t="s">
        <v>516</v>
      </c>
      <c r="M35" s="1131" t="s">
        <v>539</v>
      </c>
      <c r="N35" s="1161"/>
      <c r="O35" s="1134">
        <v>8</v>
      </c>
      <c r="P35" s="1319" t="s">
        <v>50</v>
      </c>
      <c r="Q35" s="1330" t="s">
        <v>77</v>
      </c>
      <c r="R35" s="1168">
        <f>G29</f>
        <v>155</v>
      </c>
      <c r="S35" s="1168">
        <f>I32</f>
        <v>143</v>
      </c>
      <c r="T35" s="1168">
        <f>K38</f>
        <v>216</v>
      </c>
      <c r="U35" s="1169">
        <v>0</v>
      </c>
      <c r="V35" s="1170">
        <f t="shared" si="3"/>
        <v>514</v>
      </c>
      <c r="W35" s="1168">
        <v>24</v>
      </c>
      <c r="X35" s="1331">
        <f t="shared" si="4"/>
        <v>538</v>
      </c>
      <c r="Y35" s="1195">
        <f t="shared" si="5"/>
        <v>179.33333333333334</v>
      </c>
      <c r="AA35" s="1324" t="s">
        <v>609</v>
      </c>
      <c r="AB35" s="1478" t="s">
        <v>51</v>
      </c>
      <c r="AC35" s="1325">
        <v>435</v>
      </c>
    </row>
    <row r="36" spans="1:30" s="1160" customFormat="1" ht="20.100000000000001" customHeight="1" outlineLevel="1" x14ac:dyDescent="0.2">
      <c r="A36" s="1703"/>
      <c r="B36" s="1302" t="s">
        <v>577</v>
      </c>
      <c r="C36" s="1108">
        <v>92</v>
      </c>
      <c r="D36" s="1303" t="s">
        <v>46</v>
      </c>
      <c r="E36" s="1108">
        <v>195</v>
      </c>
      <c r="F36" s="1303" t="s">
        <v>36</v>
      </c>
      <c r="G36" s="1108">
        <v>162</v>
      </c>
      <c r="H36" s="1302" t="s">
        <v>568</v>
      </c>
      <c r="I36" s="1108">
        <v>161</v>
      </c>
      <c r="J36" s="1302" t="s">
        <v>68</v>
      </c>
      <c r="K36" s="1108">
        <v>152</v>
      </c>
      <c r="L36" s="1303" t="s">
        <v>14</v>
      </c>
      <c r="M36" s="1109">
        <v>170</v>
      </c>
      <c r="N36" s="1161"/>
      <c r="O36" s="1134">
        <v>9</v>
      </c>
      <c r="P36" s="1313" t="s">
        <v>68</v>
      </c>
      <c r="Q36" s="1330" t="s">
        <v>71</v>
      </c>
      <c r="R36" s="1168">
        <f>G30</f>
        <v>157</v>
      </c>
      <c r="S36" s="1168">
        <f>I33</f>
        <v>139</v>
      </c>
      <c r="T36" s="1168">
        <f>K36</f>
        <v>152</v>
      </c>
      <c r="U36" s="1169">
        <v>167</v>
      </c>
      <c r="V36" s="1170">
        <f t="shared" si="3"/>
        <v>476</v>
      </c>
      <c r="W36" s="1168">
        <v>0</v>
      </c>
      <c r="X36" s="1331">
        <f t="shared" si="4"/>
        <v>476</v>
      </c>
      <c r="Y36" s="1195">
        <f t="shared" si="5"/>
        <v>158.66666666666666</v>
      </c>
      <c r="Z36" s="1175"/>
      <c r="AA36" s="1324" t="s">
        <v>610</v>
      </c>
      <c r="AB36" s="1478" t="s">
        <v>566</v>
      </c>
      <c r="AC36" s="1325">
        <v>417</v>
      </c>
      <c r="AD36" s="1151"/>
    </row>
    <row r="37" spans="1:30" s="1160" customFormat="1" ht="20.100000000000001" customHeight="1" outlineLevel="1" x14ac:dyDescent="0.2">
      <c r="A37" s="1703"/>
      <c r="B37" s="1302" t="s">
        <v>607</v>
      </c>
      <c r="C37" s="1108">
        <v>130</v>
      </c>
      <c r="D37" s="1302" t="s">
        <v>41</v>
      </c>
      <c r="E37" s="1108">
        <v>184</v>
      </c>
      <c r="F37" s="1303" t="s">
        <v>582</v>
      </c>
      <c r="G37" s="1108">
        <v>153</v>
      </c>
      <c r="H37" s="1303" t="s">
        <v>589</v>
      </c>
      <c r="I37" s="1108">
        <v>124</v>
      </c>
      <c r="J37" s="1302" t="s">
        <v>569</v>
      </c>
      <c r="K37" s="1108">
        <v>130</v>
      </c>
      <c r="L37" s="1303" t="s">
        <v>10</v>
      </c>
      <c r="M37" s="1109">
        <v>130</v>
      </c>
      <c r="N37" s="1161"/>
      <c r="O37" s="1134">
        <v>10</v>
      </c>
      <c r="P37" s="1319" t="s">
        <v>10</v>
      </c>
      <c r="Q37" s="1330" t="s">
        <v>74</v>
      </c>
      <c r="R37" s="1168">
        <f>I28</f>
        <v>182</v>
      </c>
      <c r="S37" s="1168">
        <f>K34</f>
        <v>147</v>
      </c>
      <c r="T37" s="1168">
        <f>M37</f>
        <v>130</v>
      </c>
      <c r="U37" s="1169">
        <v>155</v>
      </c>
      <c r="V37" s="1170">
        <f t="shared" si="3"/>
        <v>484</v>
      </c>
      <c r="W37" s="1168">
        <v>24</v>
      </c>
      <c r="X37" s="1331">
        <f t="shared" si="4"/>
        <v>508</v>
      </c>
      <c r="Y37" s="1195">
        <f t="shared" si="5"/>
        <v>169.33333333333334</v>
      </c>
      <c r="Z37" s="1175"/>
      <c r="AA37" s="1324" t="s">
        <v>611</v>
      </c>
      <c r="AB37" s="1478" t="s">
        <v>607</v>
      </c>
      <c r="AC37" s="1325">
        <v>383</v>
      </c>
      <c r="AD37" s="1151"/>
    </row>
    <row r="38" spans="1:30" s="1160" customFormat="1" ht="20.100000000000001" customHeight="1" outlineLevel="1" thickBot="1" x14ac:dyDescent="0.25">
      <c r="A38" s="1705"/>
      <c r="B38" s="1318" t="s">
        <v>573</v>
      </c>
      <c r="C38" s="1111">
        <v>125</v>
      </c>
      <c r="D38" s="1318" t="s">
        <v>566</v>
      </c>
      <c r="E38" s="1111">
        <v>123</v>
      </c>
      <c r="F38" s="1318" t="s">
        <v>67</v>
      </c>
      <c r="G38" s="1111">
        <v>159</v>
      </c>
      <c r="H38" s="1318" t="s">
        <v>572</v>
      </c>
      <c r="I38" s="1111">
        <v>122</v>
      </c>
      <c r="J38" s="1317" t="s">
        <v>50</v>
      </c>
      <c r="K38" s="1111">
        <v>216</v>
      </c>
      <c r="L38" s="1318" t="s">
        <v>47</v>
      </c>
      <c r="M38" s="1112">
        <v>132</v>
      </c>
      <c r="N38" s="1161"/>
      <c r="O38" s="1134">
        <v>11</v>
      </c>
      <c r="P38" s="1313" t="s">
        <v>47</v>
      </c>
      <c r="Q38" s="1330" t="s">
        <v>78</v>
      </c>
      <c r="R38" s="1168">
        <f>I29</f>
        <v>161</v>
      </c>
      <c r="S38" s="1168">
        <f>K32</f>
        <v>140</v>
      </c>
      <c r="T38" s="1168">
        <f>M38</f>
        <v>132</v>
      </c>
      <c r="U38" s="1169">
        <v>170</v>
      </c>
      <c r="V38" s="1170">
        <f t="shared" si="3"/>
        <v>471</v>
      </c>
      <c r="W38" s="1168">
        <v>0</v>
      </c>
      <c r="X38" s="1331">
        <f t="shared" si="4"/>
        <v>471</v>
      </c>
      <c r="Y38" s="1195">
        <f t="shared" si="5"/>
        <v>157</v>
      </c>
      <c r="Z38" s="1175"/>
      <c r="AA38" s="1324" t="s">
        <v>612</v>
      </c>
      <c r="AB38" s="1479" t="s">
        <v>582</v>
      </c>
      <c r="AC38" s="1325">
        <v>369</v>
      </c>
      <c r="AD38" s="1151"/>
    </row>
    <row r="39" spans="1:30" s="1160" customFormat="1" ht="20.100000000000001" customHeight="1" outlineLevel="1" x14ac:dyDescent="0.2">
      <c r="A39" s="1196"/>
      <c r="B39" s="1177"/>
      <c r="C39" s="1161"/>
      <c r="D39" s="1177"/>
      <c r="E39" s="1161"/>
      <c r="F39" s="1177"/>
      <c r="G39" s="1161"/>
      <c r="H39" s="1177"/>
      <c r="I39" s="1161"/>
      <c r="J39" s="1177"/>
      <c r="K39" s="1161"/>
      <c r="L39" s="1177"/>
      <c r="M39" s="1161"/>
      <c r="N39" s="1161"/>
      <c r="O39" s="1134">
        <v>12</v>
      </c>
      <c r="P39" s="1319" t="s">
        <v>14</v>
      </c>
      <c r="Q39" s="1330" t="s">
        <v>81</v>
      </c>
      <c r="R39" s="1168">
        <f>I30</f>
        <v>142</v>
      </c>
      <c r="S39" s="1168">
        <f>K33</f>
        <v>154</v>
      </c>
      <c r="T39" s="1168">
        <f>M36</f>
        <v>170</v>
      </c>
      <c r="U39" s="1169">
        <v>179</v>
      </c>
      <c r="V39" s="1170">
        <f t="shared" si="3"/>
        <v>503</v>
      </c>
      <c r="W39" s="1168">
        <v>24</v>
      </c>
      <c r="X39" s="1331">
        <f t="shared" si="4"/>
        <v>527</v>
      </c>
      <c r="Y39" s="1195">
        <f t="shared" si="5"/>
        <v>175.66666666666666</v>
      </c>
      <c r="Z39" s="1175"/>
      <c r="AA39" s="1324" t="s">
        <v>613</v>
      </c>
      <c r="AB39" s="1479" t="s">
        <v>584</v>
      </c>
      <c r="AC39" s="1325">
        <v>368</v>
      </c>
      <c r="AD39" s="1151"/>
    </row>
    <row r="40" spans="1:30" s="1160" customFormat="1" ht="20.100000000000001" customHeight="1" outlineLevel="1" thickBot="1" x14ac:dyDescent="0.25">
      <c r="A40" s="1196"/>
      <c r="B40" s="1177"/>
      <c r="C40" s="1161"/>
      <c r="D40" s="1177"/>
      <c r="E40" s="1161"/>
      <c r="F40" s="1177"/>
      <c r="G40" s="1161"/>
      <c r="H40" s="1177"/>
      <c r="I40" s="1161"/>
      <c r="J40" s="1177"/>
      <c r="K40" s="1161"/>
      <c r="L40" s="1177"/>
      <c r="M40" s="1161"/>
      <c r="N40" s="1175"/>
      <c r="O40" s="1134">
        <v>13</v>
      </c>
      <c r="P40" s="1313" t="s">
        <v>607</v>
      </c>
      <c r="Q40" s="1330" t="s">
        <v>520</v>
      </c>
      <c r="R40" s="1168">
        <f>K28</f>
        <v>106</v>
      </c>
      <c r="S40" s="1168">
        <f>M34</f>
        <v>147</v>
      </c>
      <c r="T40" s="1168">
        <f>C37</f>
        <v>130</v>
      </c>
      <c r="U40" s="1169">
        <v>0</v>
      </c>
      <c r="V40" s="1170">
        <f t="shared" ref="V40:V42" si="6">SUM(R40:U40)-MIN(R40:U40)</f>
        <v>383</v>
      </c>
      <c r="W40" s="1168">
        <v>0</v>
      </c>
      <c r="X40" s="1331">
        <f t="shared" ref="X40:X42" si="7">SUM(V40:W40)</f>
        <v>383</v>
      </c>
      <c r="Y40" s="1195">
        <f t="shared" si="5"/>
        <v>127.66666666666667</v>
      </c>
      <c r="Z40" s="1175"/>
      <c r="AA40" s="1324" t="s">
        <v>614</v>
      </c>
      <c r="AB40" s="1478" t="s">
        <v>567</v>
      </c>
      <c r="AC40" s="1325">
        <v>353</v>
      </c>
      <c r="AD40" s="1151"/>
    </row>
    <row r="41" spans="1:30" s="1175" customFormat="1" ht="20.100000000000001" customHeight="1" outlineLevel="1" x14ac:dyDescent="0.2">
      <c r="A41" s="1706" t="s">
        <v>535</v>
      </c>
      <c r="B41" s="1707"/>
      <c r="C41" s="1707"/>
      <c r="D41" s="1707"/>
      <c r="E41" s="1707"/>
      <c r="F41" s="1707"/>
      <c r="G41" s="1707"/>
      <c r="H41" s="1707"/>
      <c r="I41" s="1707"/>
      <c r="J41" s="1707"/>
      <c r="K41" s="1707"/>
      <c r="L41" s="1707"/>
      <c r="M41" s="1708"/>
      <c r="O41" s="1134">
        <v>14</v>
      </c>
      <c r="P41" s="1313" t="s">
        <v>573</v>
      </c>
      <c r="Q41" s="1330" t="s">
        <v>521</v>
      </c>
      <c r="R41" s="1168">
        <f>K29</f>
        <v>187</v>
      </c>
      <c r="S41" s="1168">
        <f>M32</f>
        <v>123</v>
      </c>
      <c r="T41" s="1168">
        <f>C38</f>
        <v>125</v>
      </c>
      <c r="U41" s="1169">
        <v>183</v>
      </c>
      <c r="V41" s="1170">
        <f t="shared" si="6"/>
        <v>495</v>
      </c>
      <c r="W41" s="1168">
        <v>0</v>
      </c>
      <c r="X41" s="1331">
        <f t="shared" si="7"/>
        <v>495</v>
      </c>
      <c r="Y41" s="1195">
        <f t="shared" si="5"/>
        <v>165</v>
      </c>
      <c r="AA41" s="1324" t="s">
        <v>615</v>
      </c>
      <c r="AB41" s="1478" t="s">
        <v>577</v>
      </c>
      <c r="AC41" s="1325">
        <v>331</v>
      </c>
      <c r="AD41" s="1151"/>
    </row>
    <row r="42" spans="1:30" s="1175" customFormat="1" ht="20.100000000000001" customHeight="1" outlineLevel="1" thickBot="1" x14ac:dyDescent="0.25">
      <c r="A42" s="1702" t="s">
        <v>527</v>
      </c>
      <c r="B42" s="1128" t="s">
        <v>121</v>
      </c>
      <c r="C42" s="1128" t="s">
        <v>539</v>
      </c>
      <c r="D42" s="1128" t="s">
        <v>122</v>
      </c>
      <c r="E42" s="1128" t="s">
        <v>539</v>
      </c>
      <c r="F42" s="1128" t="s">
        <v>123</v>
      </c>
      <c r="G42" s="1128" t="s">
        <v>539</v>
      </c>
      <c r="H42" s="1128" t="s">
        <v>124</v>
      </c>
      <c r="I42" s="1128" t="s">
        <v>539</v>
      </c>
      <c r="J42" s="1128" t="s">
        <v>515</v>
      </c>
      <c r="K42" s="1128" t="s">
        <v>539</v>
      </c>
      <c r="L42" s="1128" t="s">
        <v>516</v>
      </c>
      <c r="M42" s="1131" t="s">
        <v>539</v>
      </c>
      <c r="N42" s="1202"/>
      <c r="O42" s="1134">
        <v>15</v>
      </c>
      <c r="P42" s="1313" t="s">
        <v>577</v>
      </c>
      <c r="Q42" s="1330" t="s">
        <v>522</v>
      </c>
      <c r="R42" s="1168">
        <f>K30</f>
        <v>116</v>
      </c>
      <c r="S42" s="1168">
        <f>M33</f>
        <v>123</v>
      </c>
      <c r="T42" s="1168">
        <f>C36</f>
        <v>92</v>
      </c>
      <c r="U42" s="1169">
        <v>0</v>
      </c>
      <c r="V42" s="1170">
        <f t="shared" si="6"/>
        <v>331</v>
      </c>
      <c r="W42" s="1168">
        <v>0</v>
      </c>
      <c r="X42" s="1331">
        <f t="shared" si="7"/>
        <v>331</v>
      </c>
      <c r="Y42" s="1195">
        <f t="shared" si="5"/>
        <v>110.33333333333333</v>
      </c>
      <c r="AA42" s="1332" t="s">
        <v>616</v>
      </c>
      <c r="AB42" s="1480" t="s">
        <v>591</v>
      </c>
      <c r="AC42" s="1334">
        <v>218</v>
      </c>
      <c r="AD42" s="1151"/>
    </row>
    <row r="43" spans="1:30" s="1175" customFormat="1" ht="20.100000000000001" customHeight="1" outlineLevel="1" x14ac:dyDescent="0.2">
      <c r="A43" s="1703"/>
      <c r="B43" s="1302" t="s">
        <v>570</v>
      </c>
      <c r="C43" s="1108">
        <v>150</v>
      </c>
      <c r="D43" s="1302" t="s">
        <v>11</v>
      </c>
      <c r="E43" s="1108">
        <v>163</v>
      </c>
      <c r="F43" s="1302" t="s">
        <v>12</v>
      </c>
      <c r="G43" s="1108">
        <v>175</v>
      </c>
      <c r="H43" s="1302" t="s">
        <v>194</v>
      </c>
      <c r="I43" s="1108">
        <v>115</v>
      </c>
      <c r="J43" s="1302" t="s">
        <v>575</v>
      </c>
      <c r="K43" s="1108">
        <v>163</v>
      </c>
      <c r="L43" s="1302" t="s">
        <v>39</v>
      </c>
      <c r="M43" s="1109">
        <v>153</v>
      </c>
      <c r="O43" s="1134">
        <v>16</v>
      </c>
      <c r="P43" s="1313" t="s">
        <v>41</v>
      </c>
      <c r="Q43" s="1330" t="s">
        <v>523</v>
      </c>
      <c r="R43" s="1168">
        <f>M28</f>
        <v>187</v>
      </c>
      <c r="S43" s="1168">
        <f>C34</f>
        <v>177</v>
      </c>
      <c r="T43" s="1168">
        <f>E37</f>
        <v>184</v>
      </c>
      <c r="U43" s="1169">
        <v>0</v>
      </c>
      <c r="V43" s="1170">
        <f t="shared" si="3"/>
        <v>548</v>
      </c>
      <c r="W43" s="1168">
        <v>0</v>
      </c>
      <c r="X43" s="1331">
        <f t="shared" si="4"/>
        <v>548</v>
      </c>
      <c r="Y43" s="1195">
        <f t="shared" si="5"/>
        <v>182.66666666666666</v>
      </c>
      <c r="AA43" s="1151"/>
      <c r="AB43" s="1160"/>
      <c r="AC43" s="1191"/>
      <c r="AD43" s="1151"/>
    </row>
    <row r="44" spans="1:30" s="1175" customFormat="1" ht="20.100000000000001" customHeight="1" outlineLevel="1" x14ac:dyDescent="0.2">
      <c r="A44" s="1704"/>
      <c r="B44" s="1303" t="s">
        <v>136</v>
      </c>
      <c r="C44" s="1108">
        <v>140</v>
      </c>
      <c r="D44" s="1302" t="s">
        <v>134</v>
      </c>
      <c r="E44" s="1108">
        <v>150</v>
      </c>
      <c r="F44" s="1302" t="s">
        <v>51</v>
      </c>
      <c r="G44" s="1108">
        <v>139</v>
      </c>
      <c r="H44" s="1302" t="s">
        <v>34</v>
      </c>
      <c r="I44" s="1108">
        <v>145</v>
      </c>
      <c r="J44" s="1302" t="s">
        <v>135</v>
      </c>
      <c r="K44" s="1108">
        <v>123</v>
      </c>
      <c r="L44" s="1303" t="s">
        <v>582</v>
      </c>
      <c r="M44" s="1109">
        <v>106</v>
      </c>
      <c r="N44" s="1160"/>
      <c r="O44" s="1134">
        <v>17</v>
      </c>
      <c r="P44" s="1315" t="s">
        <v>566</v>
      </c>
      <c r="Q44" s="1330" t="s">
        <v>524</v>
      </c>
      <c r="R44" s="1168">
        <f>M29</f>
        <v>129</v>
      </c>
      <c r="S44" s="1168">
        <f>C32</f>
        <v>144</v>
      </c>
      <c r="T44" s="1168">
        <f>E38</f>
        <v>123</v>
      </c>
      <c r="U44" s="1169">
        <v>144</v>
      </c>
      <c r="V44" s="1170">
        <f t="shared" si="3"/>
        <v>417</v>
      </c>
      <c r="W44" s="1168">
        <v>0</v>
      </c>
      <c r="X44" s="1331">
        <f t="shared" si="4"/>
        <v>417</v>
      </c>
      <c r="Y44" s="1195">
        <f t="shared" si="5"/>
        <v>139</v>
      </c>
      <c r="AB44" s="1177"/>
      <c r="AC44" s="1199"/>
      <c r="AD44" s="1151"/>
    </row>
    <row r="45" spans="1:30" s="1175" customFormat="1" ht="20.100000000000001" customHeight="1" outlineLevel="1" thickBot="1" x14ac:dyDescent="0.25">
      <c r="A45" s="1702" t="s">
        <v>528</v>
      </c>
      <c r="B45" s="1128" t="s">
        <v>121</v>
      </c>
      <c r="C45" s="1128" t="s">
        <v>539</v>
      </c>
      <c r="D45" s="1128" t="s">
        <v>122</v>
      </c>
      <c r="E45" s="1128" t="s">
        <v>539</v>
      </c>
      <c r="F45" s="1128" t="s">
        <v>123</v>
      </c>
      <c r="G45" s="1128" t="s">
        <v>539</v>
      </c>
      <c r="H45" s="1128" t="s">
        <v>124</v>
      </c>
      <c r="I45" s="1128" t="s">
        <v>539</v>
      </c>
      <c r="J45" s="1128" t="s">
        <v>515</v>
      </c>
      <c r="K45" s="1128" t="s">
        <v>539</v>
      </c>
      <c r="L45" s="1128" t="s">
        <v>516</v>
      </c>
      <c r="M45" s="1131" t="s">
        <v>539</v>
      </c>
      <c r="N45" s="1160"/>
      <c r="O45" s="1135">
        <v>18</v>
      </c>
      <c r="P45" s="1333" t="s">
        <v>46</v>
      </c>
      <c r="Q45" s="1335" t="s">
        <v>525</v>
      </c>
      <c r="R45" s="1181">
        <f>M30</f>
        <v>168</v>
      </c>
      <c r="S45" s="1181">
        <f>C33</f>
        <v>113</v>
      </c>
      <c r="T45" s="1181">
        <f>E36</f>
        <v>195</v>
      </c>
      <c r="U45" s="1182">
        <v>160</v>
      </c>
      <c r="V45" s="1183">
        <f t="shared" si="3"/>
        <v>523</v>
      </c>
      <c r="W45" s="1181">
        <v>24</v>
      </c>
      <c r="X45" s="1336">
        <f t="shared" si="4"/>
        <v>547</v>
      </c>
      <c r="Y45" s="1203">
        <f t="shared" si="5"/>
        <v>182.33333333333334</v>
      </c>
      <c r="AB45" s="1200"/>
      <c r="AC45" s="1201"/>
      <c r="AD45" s="1151"/>
    </row>
    <row r="46" spans="1:30" s="1175" customFormat="1" ht="20.100000000000001" customHeight="1" outlineLevel="1" x14ac:dyDescent="0.2">
      <c r="A46" s="1703"/>
      <c r="B46" s="1302" t="s">
        <v>67</v>
      </c>
      <c r="C46" s="1108">
        <v>127</v>
      </c>
      <c r="D46" s="1303" t="s">
        <v>589</v>
      </c>
      <c r="E46" s="1108">
        <v>127</v>
      </c>
      <c r="F46" s="1302" t="s">
        <v>569</v>
      </c>
      <c r="G46" s="1108">
        <v>178</v>
      </c>
      <c r="H46" s="1303" t="s">
        <v>10</v>
      </c>
      <c r="I46" s="1108">
        <v>155</v>
      </c>
      <c r="J46" s="1303" t="s">
        <v>14</v>
      </c>
      <c r="K46" s="1108">
        <v>179</v>
      </c>
      <c r="L46" s="1302" t="s">
        <v>566</v>
      </c>
      <c r="M46" s="1109">
        <v>144</v>
      </c>
      <c r="N46" s="1160"/>
      <c r="AB46" s="1200"/>
      <c r="AC46" s="1201"/>
      <c r="AD46" s="1151"/>
    </row>
    <row r="47" spans="1:30" s="1175" customFormat="1" ht="20.100000000000001" customHeight="1" outlineLevel="1" thickBot="1" x14ac:dyDescent="0.25">
      <c r="A47" s="1705"/>
      <c r="B47" s="1317" t="s">
        <v>36</v>
      </c>
      <c r="C47" s="1111">
        <v>154</v>
      </c>
      <c r="D47" s="1318" t="s">
        <v>572</v>
      </c>
      <c r="E47" s="1111">
        <v>188</v>
      </c>
      <c r="F47" s="1318" t="s">
        <v>68</v>
      </c>
      <c r="G47" s="1111">
        <v>167</v>
      </c>
      <c r="H47" s="1318" t="s">
        <v>47</v>
      </c>
      <c r="I47" s="1111">
        <v>170</v>
      </c>
      <c r="J47" s="1318" t="s">
        <v>573</v>
      </c>
      <c r="K47" s="1111">
        <v>183</v>
      </c>
      <c r="L47" s="1317" t="s">
        <v>46</v>
      </c>
      <c r="M47" s="1112">
        <v>160</v>
      </c>
      <c r="N47" s="1160"/>
      <c r="O47" s="1161"/>
      <c r="P47" s="1161"/>
      <c r="Q47" s="1161"/>
      <c r="R47" s="1161"/>
      <c r="S47" s="1161"/>
      <c r="T47" s="1161"/>
      <c r="U47" s="1161"/>
      <c r="V47" s="1161"/>
      <c r="W47" s="1161"/>
      <c r="X47" s="1161"/>
      <c r="Y47" s="1161"/>
      <c r="AB47" s="1200"/>
      <c r="AC47" s="1201"/>
      <c r="AD47" s="1151"/>
    </row>
    <row r="48" spans="1:30" s="1175" customFormat="1" ht="20.100000000000001" customHeight="1" outlineLevel="1" x14ac:dyDescent="0.2">
      <c r="A48" s="1176"/>
      <c r="B48" s="1202"/>
      <c r="C48" s="1161"/>
      <c r="D48" s="1202"/>
      <c r="E48" s="1161"/>
      <c r="F48" s="1204"/>
      <c r="G48" s="1161"/>
      <c r="H48" s="1204"/>
      <c r="I48" s="1161"/>
      <c r="J48" s="1204"/>
      <c r="K48" s="1161"/>
      <c r="L48" s="1204"/>
      <c r="M48" s="1161"/>
      <c r="N48" s="1160"/>
      <c r="O48" s="1161"/>
      <c r="P48" s="1161"/>
      <c r="Q48" s="1161"/>
      <c r="R48" s="1161"/>
      <c r="S48" s="1161"/>
      <c r="T48" s="1161"/>
      <c r="U48" s="1161"/>
      <c r="V48" s="1161"/>
      <c r="W48" s="1161"/>
      <c r="X48" s="1161"/>
      <c r="Y48" s="1161"/>
      <c r="AB48" s="1200"/>
      <c r="AC48" s="1201"/>
      <c r="AD48" s="1151"/>
    </row>
    <row r="49" spans="1:32" s="1175" customFormat="1" ht="20.100000000000001" customHeight="1" outlineLevel="1" x14ac:dyDescent="0.2">
      <c r="A49" s="1179"/>
      <c r="B49" s="1160"/>
      <c r="C49" s="1160"/>
      <c r="D49" s="1160"/>
      <c r="E49" s="1160"/>
      <c r="F49" s="1160"/>
      <c r="G49" s="1160"/>
      <c r="H49" s="1160"/>
      <c r="I49" s="1160"/>
      <c r="J49" s="1160"/>
      <c r="K49" s="1160"/>
      <c r="L49" s="1160"/>
      <c r="M49" s="1160"/>
      <c r="N49" s="1160"/>
      <c r="O49" s="1161"/>
      <c r="P49" s="1161"/>
      <c r="Q49" s="1161"/>
      <c r="R49" s="1161"/>
      <c r="S49" s="1161"/>
      <c r="T49" s="1161"/>
      <c r="U49" s="1161"/>
      <c r="V49" s="1161"/>
      <c r="W49" s="1161"/>
      <c r="X49" s="1161"/>
      <c r="Y49" s="1161"/>
      <c r="AB49" s="1200"/>
      <c r="AC49" s="1201"/>
      <c r="AD49" s="1151"/>
    </row>
    <row r="50" spans="1:32" s="1160" customFormat="1" ht="20.100000000000001" customHeight="1" x14ac:dyDescent="0.2">
      <c r="A50" s="1206" t="s">
        <v>90</v>
      </c>
      <c r="B50" s="1151"/>
      <c r="C50" s="1151"/>
      <c r="D50" s="1151"/>
      <c r="E50" s="1151"/>
      <c r="F50" s="1151"/>
      <c r="G50" s="1151"/>
      <c r="H50" s="1151"/>
      <c r="I50" s="1151"/>
      <c r="J50" s="1151"/>
      <c r="K50" s="1151"/>
      <c r="L50" s="1151"/>
      <c r="M50" s="1151"/>
      <c r="N50" s="1151"/>
      <c r="O50" s="1161"/>
      <c r="P50" s="1161"/>
      <c r="Q50" s="1161"/>
      <c r="R50" s="1161"/>
      <c r="S50" s="1161"/>
      <c r="T50" s="1161"/>
      <c r="U50" s="1161"/>
      <c r="V50" s="1161"/>
      <c r="W50" s="1161"/>
      <c r="X50" s="1161"/>
      <c r="Y50" s="1161"/>
      <c r="AA50" s="1175"/>
      <c r="AB50" s="1200"/>
      <c r="AC50" s="1201"/>
      <c r="AD50" s="1151"/>
    </row>
    <row r="51" spans="1:32" s="1151" customFormat="1" ht="20.100000000000001" customHeight="1" thickBot="1" x14ac:dyDescent="0.25">
      <c r="O51" s="1160"/>
      <c r="P51" s="1192"/>
      <c r="Q51" s="1160"/>
      <c r="R51" s="1160"/>
      <c r="S51" s="1202"/>
      <c r="T51" s="1202"/>
      <c r="U51" s="1202"/>
      <c r="V51" s="1202"/>
      <c r="W51" s="1202"/>
      <c r="X51" s="1190"/>
      <c r="Y51" s="1190"/>
      <c r="AA51" s="1175"/>
      <c r="AB51" s="1175"/>
      <c r="AC51" s="1175"/>
    </row>
    <row r="52" spans="1:32" s="1151" customFormat="1" ht="20.100000000000001" customHeight="1" thickBot="1" x14ac:dyDescent="0.25">
      <c r="A52" s="1706" t="s">
        <v>538</v>
      </c>
      <c r="B52" s="1707"/>
      <c r="C52" s="1707"/>
      <c r="D52" s="1707"/>
      <c r="E52" s="1707"/>
      <c r="F52" s="1707"/>
      <c r="G52" s="1707"/>
      <c r="H52" s="1707"/>
      <c r="I52" s="1707"/>
      <c r="J52" s="1707"/>
      <c r="K52" s="1707"/>
      <c r="L52" s="1707"/>
      <c r="M52" s="1708"/>
      <c r="N52" s="1157"/>
      <c r="O52" s="1709" t="s">
        <v>617</v>
      </c>
      <c r="P52" s="1710"/>
      <c r="Q52" s="1710"/>
      <c r="R52" s="1710"/>
      <c r="S52" s="1710"/>
      <c r="T52" s="1710"/>
      <c r="U52" s="1710"/>
      <c r="V52" s="1710"/>
      <c r="W52" s="1710"/>
      <c r="X52" s="1710"/>
      <c r="Y52" s="1711"/>
      <c r="Z52" s="1153"/>
      <c r="AA52" s="1733" t="s">
        <v>5</v>
      </c>
      <c r="AB52" s="1727" t="s">
        <v>472</v>
      </c>
      <c r="AC52" s="1729" t="s">
        <v>513</v>
      </c>
    </row>
    <row r="53" spans="1:32" s="1207" customFormat="1" ht="20.100000000000001" customHeight="1" outlineLevel="1" thickBot="1" x14ac:dyDescent="0.25">
      <c r="A53" s="1702" t="s">
        <v>514</v>
      </c>
      <c r="B53" s="1128" t="s">
        <v>121</v>
      </c>
      <c r="C53" s="1128" t="s">
        <v>539</v>
      </c>
      <c r="D53" s="1128" t="s">
        <v>122</v>
      </c>
      <c r="E53" s="1128" t="s">
        <v>539</v>
      </c>
      <c r="F53" s="1128" t="s">
        <v>123</v>
      </c>
      <c r="G53" s="1128" t="s">
        <v>539</v>
      </c>
      <c r="H53" s="1128" t="s">
        <v>124</v>
      </c>
      <c r="I53" s="1128" t="s">
        <v>539</v>
      </c>
      <c r="J53" s="1128" t="s">
        <v>515</v>
      </c>
      <c r="K53" s="1128" t="s">
        <v>539</v>
      </c>
      <c r="L53" s="1128" t="s">
        <v>516</v>
      </c>
      <c r="M53" s="1131" t="s">
        <v>539</v>
      </c>
      <c r="N53" s="1159"/>
      <c r="O53" s="1114" t="s">
        <v>511</v>
      </c>
      <c r="P53" s="1115" t="s">
        <v>472</v>
      </c>
      <c r="Q53" s="1116" t="s">
        <v>132</v>
      </c>
      <c r="R53" s="1117" t="s">
        <v>1</v>
      </c>
      <c r="S53" s="1117" t="s">
        <v>2</v>
      </c>
      <c r="T53" s="1117" t="s">
        <v>3</v>
      </c>
      <c r="U53" s="1118" t="s">
        <v>94</v>
      </c>
      <c r="V53" s="1119" t="s">
        <v>517</v>
      </c>
      <c r="W53" s="1117" t="s">
        <v>536</v>
      </c>
      <c r="X53" s="1117" t="s">
        <v>537</v>
      </c>
      <c r="Y53" s="1120" t="s">
        <v>0</v>
      </c>
      <c r="Z53" s="1158"/>
      <c r="AA53" s="1734"/>
      <c r="AB53" s="1728"/>
      <c r="AC53" s="1730"/>
    </row>
    <row r="54" spans="1:32" s="1160" customFormat="1" ht="20.100000000000001" customHeight="1" outlineLevel="1" x14ac:dyDescent="0.2">
      <c r="A54" s="1703"/>
      <c r="B54" s="1303" t="s">
        <v>585</v>
      </c>
      <c r="C54" s="1208">
        <v>102</v>
      </c>
      <c r="D54" s="1302" t="s">
        <v>568</v>
      </c>
      <c r="E54" s="1208">
        <v>150</v>
      </c>
      <c r="F54" s="1302" t="s">
        <v>39</v>
      </c>
      <c r="G54" s="1208">
        <v>144</v>
      </c>
      <c r="H54" s="1302" t="s">
        <v>569</v>
      </c>
      <c r="I54" s="1208">
        <v>114</v>
      </c>
      <c r="J54" s="1303" t="s">
        <v>46</v>
      </c>
      <c r="K54" s="1208">
        <v>169</v>
      </c>
      <c r="L54" s="1303" t="s">
        <v>8</v>
      </c>
      <c r="M54" s="1209">
        <v>145</v>
      </c>
      <c r="N54" s="1161"/>
      <c r="O54" s="1140">
        <v>1</v>
      </c>
      <c r="P54" s="1337" t="s">
        <v>585</v>
      </c>
      <c r="Q54" s="1338" t="s">
        <v>70</v>
      </c>
      <c r="R54" s="1165">
        <f>C54</f>
        <v>102</v>
      </c>
      <c r="S54" s="1165">
        <f>E61</f>
        <v>163</v>
      </c>
      <c r="T54" s="1165">
        <f>G65</f>
        <v>192</v>
      </c>
      <c r="U54" s="1210">
        <v>149</v>
      </c>
      <c r="V54" s="1164">
        <f>SUM(R54:U54)-MIN(R54:U54)</f>
        <v>504</v>
      </c>
      <c r="W54" s="1165">
        <v>24</v>
      </c>
      <c r="X54" s="1306">
        <f>SUM(V54:W54)</f>
        <v>528</v>
      </c>
      <c r="Y54" s="1211">
        <f>X54/3</f>
        <v>176</v>
      </c>
      <c r="AA54" s="1339">
        <v>1</v>
      </c>
      <c r="AB54" s="1481" t="s">
        <v>585</v>
      </c>
      <c r="AC54" s="1340">
        <v>528</v>
      </c>
      <c r="AD54" s="1151"/>
    </row>
    <row r="55" spans="1:32" s="1160" customFormat="1" ht="20.100000000000001" customHeight="1" outlineLevel="1" x14ac:dyDescent="0.2">
      <c r="A55" s="1703"/>
      <c r="B55" s="1303" t="s">
        <v>14</v>
      </c>
      <c r="C55" s="1208">
        <v>173</v>
      </c>
      <c r="D55" s="1303" t="s">
        <v>50</v>
      </c>
      <c r="E55" s="1208">
        <v>159</v>
      </c>
      <c r="F55" s="1303" t="s">
        <v>36</v>
      </c>
      <c r="G55" s="1208">
        <v>136</v>
      </c>
      <c r="H55" s="1302" t="s">
        <v>134</v>
      </c>
      <c r="I55" s="1208">
        <v>154</v>
      </c>
      <c r="J55" s="1302" t="s">
        <v>11</v>
      </c>
      <c r="K55" s="1208">
        <v>147</v>
      </c>
      <c r="L55" s="1302" t="s">
        <v>12</v>
      </c>
      <c r="M55" s="1209">
        <v>178</v>
      </c>
      <c r="N55" s="1161"/>
      <c r="O55" s="1134">
        <v>2</v>
      </c>
      <c r="P55" s="1326" t="s">
        <v>14</v>
      </c>
      <c r="Q55" s="1310" t="s">
        <v>75</v>
      </c>
      <c r="R55" s="1168">
        <f>C55</f>
        <v>173</v>
      </c>
      <c r="S55" s="1168">
        <f>E59</f>
        <v>145</v>
      </c>
      <c r="T55" s="1168">
        <f>G66</f>
        <v>163</v>
      </c>
      <c r="U55" s="1169">
        <v>148</v>
      </c>
      <c r="V55" s="1164">
        <f t="shared" ref="V55:V71" si="8">SUM(R55:U55)-MIN(R55:U55)</f>
        <v>484</v>
      </c>
      <c r="W55" s="1168">
        <v>24</v>
      </c>
      <c r="X55" s="1341">
        <f t="shared" ref="X55:X71" si="9">SUM(V55:W55)</f>
        <v>508</v>
      </c>
      <c r="Y55" s="1211">
        <f t="shared" ref="Y55:Y71" si="10">X55/3</f>
        <v>169.33333333333334</v>
      </c>
      <c r="AA55" s="1342">
        <v>2</v>
      </c>
      <c r="AB55" s="1477" t="s">
        <v>573</v>
      </c>
      <c r="AC55" s="1343">
        <v>523</v>
      </c>
      <c r="AD55" s="1151"/>
    </row>
    <row r="56" spans="1:32" s="1160" customFormat="1" ht="20.100000000000001" customHeight="1" outlineLevel="1" x14ac:dyDescent="0.2">
      <c r="A56" s="1704"/>
      <c r="B56" s="1303" t="s">
        <v>580</v>
      </c>
      <c r="C56" s="1208">
        <v>177</v>
      </c>
      <c r="D56" s="1302" t="s">
        <v>572</v>
      </c>
      <c r="E56" s="1208">
        <v>139</v>
      </c>
      <c r="F56" s="1302" t="s">
        <v>573</v>
      </c>
      <c r="G56" s="1208">
        <v>148</v>
      </c>
      <c r="H56" s="1302" t="s">
        <v>41</v>
      </c>
      <c r="I56" s="1208">
        <v>149</v>
      </c>
      <c r="J56" s="1302" t="s">
        <v>575</v>
      </c>
      <c r="K56" s="1208">
        <v>118</v>
      </c>
      <c r="L56" s="1303" t="s">
        <v>10</v>
      </c>
      <c r="M56" s="1209">
        <v>137</v>
      </c>
      <c r="N56" s="1161"/>
      <c r="O56" s="1134">
        <v>3</v>
      </c>
      <c r="P56" s="1326" t="s">
        <v>580</v>
      </c>
      <c r="Q56" s="1310" t="s">
        <v>79</v>
      </c>
      <c r="R56" s="1168">
        <f>C56</f>
        <v>177</v>
      </c>
      <c r="S56" s="1168">
        <f>E60</f>
        <v>161</v>
      </c>
      <c r="T56" s="1168">
        <f>G64</f>
        <v>142</v>
      </c>
      <c r="U56" s="1169">
        <v>136</v>
      </c>
      <c r="V56" s="1164">
        <f t="shared" si="8"/>
        <v>480</v>
      </c>
      <c r="W56" s="1168">
        <v>24</v>
      </c>
      <c r="X56" s="1341">
        <f t="shared" si="9"/>
        <v>504</v>
      </c>
      <c r="Y56" s="1211">
        <f t="shared" si="10"/>
        <v>168</v>
      </c>
      <c r="AA56" s="1342">
        <v>3</v>
      </c>
      <c r="AB56" s="1473" t="s">
        <v>50</v>
      </c>
      <c r="AC56" s="1344">
        <v>517</v>
      </c>
      <c r="AD56" s="1151"/>
    </row>
    <row r="57" spans="1:32" s="1160" customFormat="1" ht="20.100000000000001" customHeight="1" outlineLevel="1" x14ac:dyDescent="0.2">
      <c r="A57" s="1215"/>
      <c r="B57" s="1409"/>
      <c r="C57" s="1409"/>
      <c r="D57" s="1409"/>
      <c r="E57" s="1409"/>
      <c r="F57" s="1409"/>
      <c r="G57" s="1409"/>
      <c r="H57" s="1409"/>
      <c r="I57" s="1409"/>
      <c r="J57" s="1409"/>
      <c r="K57" s="1409"/>
      <c r="L57" s="1409"/>
      <c r="M57" s="1216"/>
      <c r="O57" s="1134">
        <v>4</v>
      </c>
      <c r="P57" s="1345" t="s">
        <v>568</v>
      </c>
      <c r="Q57" s="1310" t="s">
        <v>72</v>
      </c>
      <c r="R57" s="1168">
        <f>E54</f>
        <v>150</v>
      </c>
      <c r="S57" s="1168">
        <f>G61</f>
        <v>118</v>
      </c>
      <c r="T57" s="1168">
        <f>I65</f>
        <v>177</v>
      </c>
      <c r="U57" s="1169">
        <v>174</v>
      </c>
      <c r="V57" s="1164">
        <f t="shared" si="8"/>
        <v>501</v>
      </c>
      <c r="W57" s="1168">
        <v>0</v>
      </c>
      <c r="X57" s="1341">
        <f t="shared" si="9"/>
        <v>501</v>
      </c>
      <c r="Y57" s="1211">
        <f t="shared" si="10"/>
        <v>167</v>
      </c>
      <c r="AA57" s="1342">
        <v>4</v>
      </c>
      <c r="AB57" s="1472" t="s">
        <v>14</v>
      </c>
      <c r="AC57" s="1344">
        <v>508</v>
      </c>
      <c r="AD57" s="1151"/>
    </row>
    <row r="58" spans="1:32" s="1160" customFormat="1" ht="20.100000000000001" customHeight="1" outlineLevel="1" x14ac:dyDescent="0.2">
      <c r="A58" s="1702" t="s">
        <v>518</v>
      </c>
      <c r="B58" s="1128" t="s">
        <v>121</v>
      </c>
      <c r="C58" s="1128" t="s">
        <v>539</v>
      </c>
      <c r="D58" s="1128" t="s">
        <v>122</v>
      </c>
      <c r="E58" s="1128" t="s">
        <v>539</v>
      </c>
      <c r="F58" s="1128" t="s">
        <v>123</v>
      </c>
      <c r="G58" s="1128" t="s">
        <v>539</v>
      </c>
      <c r="H58" s="1128" t="s">
        <v>124</v>
      </c>
      <c r="I58" s="1128" t="s">
        <v>539</v>
      </c>
      <c r="J58" s="1128" t="s">
        <v>515</v>
      </c>
      <c r="K58" s="1128" t="s">
        <v>539</v>
      </c>
      <c r="L58" s="1128" t="s">
        <v>516</v>
      </c>
      <c r="M58" s="1131" t="s">
        <v>539</v>
      </c>
      <c r="O58" s="1134">
        <v>5</v>
      </c>
      <c r="P58" s="1319" t="s">
        <v>50</v>
      </c>
      <c r="Q58" s="1310" t="s">
        <v>76</v>
      </c>
      <c r="R58" s="1168">
        <f>E55</f>
        <v>159</v>
      </c>
      <c r="S58" s="1168">
        <f>G59</f>
        <v>161</v>
      </c>
      <c r="T58" s="1168">
        <f>I66</f>
        <v>173</v>
      </c>
      <c r="U58" s="1169">
        <v>0</v>
      </c>
      <c r="V58" s="1164">
        <f t="shared" si="8"/>
        <v>493</v>
      </c>
      <c r="W58" s="1168">
        <v>24</v>
      </c>
      <c r="X58" s="1341">
        <f t="shared" si="9"/>
        <v>517</v>
      </c>
      <c r="Y58" s="1211">
        <f t="shared" si="10"/>
        <v>172.33333333333334</v>
      </c>
      <c r="AA58" s="1342">
        <v>5</v>
      </c>
      <c r="AB58" s="1482" t="s">
        <v>12</v>
      </c>
      <c r="AC58" s="1346">
        <v>505</v>
      </c>
      <c r="AD58" s="1151"/>
    </row>
    <row r="59" spans="1:32" s="1160" customFormat="1" ht="20.100000000000001" customHeight="1" outlineLevel="1" x14ac:dyDescent="0.2">
      <c r="A59" s="1703"/>
      <c r="B59" s="1302" t="s">
        <v>12</v>
      </c>
      <c r="C59" s="1108">
        <v>156</v>
      </c>
      <c r="D59" s="1303" t="s">
        <v>14</v>
      </c>
      <c r="E59" s="1108">
        <v>145</v>
      </c>
      <c r="F59" s="1303" t="s">
        <v>50</v>
      </c>
      <c r="G59" s="1108">
        <v>161</v>
      </c>
      <c r="H59" s="1303" t="s">
        <v>36</v>
      </c>
      <c r="I59" s="1108">
        <v>165</v>
      </c>
      <c r="J59" s="1302" t="s">
        <v>134</v>
      </c>
      <c r="K59" s="1108">
        <v>132</v>
      </c>
      <c r="L59" s="1302" t="s">
        <v>11</v>
      </c>
      <c r="M59" s="1109">
        <v>145</v>
      </c>
      <c r="N59" s="1159"/>
      <c r="O59" s="1134">
        <v>6</v>
      </c>
      <c r="P59" s="1315" t="s">
        <v>572</v>
      </c>
      <c r="Q59" s="1310" t="s">
        <v>80</v>
      </c>
      <c r="R59" s="1168">
        <f>E56</f>
        <v>139</v>
      </c>
      <c r="S59" s="1168">
        <f>G60</f>
        <v>159</v>
      </c>
      <c r="T59" s="1168">
        <f>I64</f>
        <v>127</v>
      </c>
      <c r="U59" s="1169">
        <v>157</v>
      </c>
      <c r="V59" s="1164">
        <f t="shared" si="8"/>
        <v>455</v>
      </c>
      <c r="W59" s="1168">
        <v>0</v>
      </c>
      <c r="X59" s="1341">
        <f t="shared" si="9"/>
        <v>455</v>
      </c>
      <c r="Y59" s="1211">
        <f t="shared" si="10"/>
        <v>151.66666666666666</v>
      </c>
      <c r="AA59" s="1342">
        <v>6</v>
      </c>
      <c r="AB59" s="1473" t="s">
        <v>580</v>
      </c>
      <c r="AC59" s="1343">
        <v>504</v>
      </c>
      <c r="AD59" s="1151"/>
    </row>
    <row r="60" spans="1:32" s="1160" customFormat="1" ht="20.100000000000001" customHeight="1" outlineLevel="1" x14ac:dyDescent="0.2">
      <c r="A60" s="1703"/>
      <c r="B60" s="1303" t="s">
        <v>10</v>
      </c>
      <c r="C60" s="1108">
        <v>181</v>
      </c>
      <c r="D60" s="1303" t="s">
        <v>580</v>
      </c>
      <c r="E60" s="1108">
        <v>161</v>
      </c>
      <c r="F60" s="1302" t="s">
        <v>572</v>
      </c>
      <c r="G60" s="1108">
        <v>159</v>
      </c>
      <c r="H60" s="1302" t="s">
        <v>573</v>
      </c>
      <c r="I60" s="1108">
        <v>174</v>
      </c>
      <c r="J60" s="1302" t="s">
        <v>41</v>
      </c>
      <c r="K60" s="1108">
        <v>175</v>
      </c>
      <c r="L60" s="1302" t="s">
        <v>575</v>
      </c>
      <c r="M60" s="1109">
        <v>130</v>
      </c>
      <c r="N60" s="1161"/>
      <c r="O60" s="1134">
        <v>7</v>
      </c>
      <c r="P60" s="1315" t="s">
        <v>39</v>
      </c>
      <c r="Q60" s="1310" t="s">
        <v>73</v>
      </c>
      <c r="R60" s="1168">
        <f>G54</f>
        <v>144</v>
      </c>
      <c r="S60" s="1168">
        <f>I61</f>
        <v>163</v>
      </c>
      <c r="T60" s="1168">
        <f>K65</f>
        <v>181</v>
      </c>
      <c r="U60" s="1169">
        <v>158</v>
      </c>
      <c r="V60" s="1164">
        <f t="shared" si="8"/>
        <v>502</v>
      </c>
      <c r="W60" s="1168">
        <v>0</v>
      </c>
      <c r="X60" s="1341">
        <f t="shared" si="9"/>
        <v>502</v>
      </c>
      <c r="Y60" s="1211">
        <f t="shared" si="10"/>
        <v>167.33333333333334</v>
      </c>
      <c r="AA60" s="1342">
        <v>7</v>
      </c>
      <c r="AB60" s="1477" t="s">
        <v>39</v>
      </c>
      <c r="AC60" s="1343">
        <v>502</v>
      </c>
      <c r="AD60" s="1151"/>
    </row>
    <row r="61" spans="1:32" s="1160" customFormat="1" ht="20.100000000000001" customHeight="1" outlineLevel="1" x14ac:dyDescent="0.2">
      <c r="A61" s="1704"/>
      <c r="B61" s="1303" t="s">
        <v>8</v>
      </c>
      <c r="C61" s="1108">
        <v>112</v>
      </c>
      <c r="D61" s="1303" t="s">
        <v>585</v>
      </c>
      <c r="E61" s="1108">
        <v>163</v>
      </c>
      <c r="F61" s="1302" t="s">
        <v>568</v>
      </c>
      <c r="G61" s="1108">
        <v>118</v>
      </c>
      <c r="H61" s="1302" t="s">
        <v>39</v>
      </c>
      <c r="I61" s="1108">
        <v>163</v>
      </c>
      <c r="J61" s="1302" t="s">
        <v>569</v>
      </c>
      <c r="K61" s="1108">
        <v>151</v>
      </c>
      <c r="L61" s="1303" t="s">
        <v>46</v>
      </c>
      <c r="M61" s="1109">
        <v>155</v>
      </c>
      <c r="N61" s="1161"/>
      <c r="O61" s="1134">
        <v>8</v>
      </c>
      <c r="P61" s="1326" t="s">
        <v>36</v>
      </c>
      <c r="Q61" s="1310" t="s">
        <v>77</v>
      </c>
      <c r="R61" s="1168">
        <f>G55</f>
        <v>136</v>
      </c>
      <c r="S61" s="1168">
        <f>I59</f>
        <v>165</v>
      </c>
      <c r="T61" s="1168">
        <f>K66</f>
        <v>147</v>
      </c>
      <c r="U61" s="1169">
        <v>122</v>
      </c>
      <c r="V61" s="1164">
        <f t="shared" si="8"/>
        <v>448</v>
      </c>
      <c r="W61" s="1168">
        <v>24</v>
      </c>
      <c r="X61" s="1341">
        <f t="shared" si="9"/>
        <v>472</v>
      </c>
      <c r="Y61" s="1211">
        <f t="shared" si="10"/>
        <v>157.33333333333334</v>
      </c>
      <c r="AA61" s="1347">
        <v>8</v>
      </c>
      <c r="AB61" s="1473" t="s">
        <v>46</v>
      </c>
      <c r="AC61" s="1343">
        <v>502</v>
      </c>
      <c r="AD61" s="1151"/>
    </row>
    <row r="62" spans="1:32" s="1160" customFormat="1" ht="20.100000000000001" customHeight="1" outlineLevel="1" x14ac:dyDescent="0.2">
      <c r="A62" s="1217"/>
      <c r="B62" s="1565"/>
      <c r="C62" s="1565"/>
      <c r="D62" s="1565"/>
      <c r="E62" s="1565"/>
      <c r="F62" s="1565"/>
      <c r="G62" s="1565"/>
      <c r="H62" s="1565"/>
      <c r="I62" s="1565"/>
      <c r="J62" s="1565"/>
      <c r="K62" s="1565"/>
      <c r="L62" s="1565"/>
      <c r="M62" s="1218"/>
      <c r="N62" s="1161"/>
      <c r="O62" s="1134">
        <v>9</v>
      </c>
      <c r="P62" s="1315" t="s">
        <v>573</v>
      </c>
      <c r="Q62" s="1310" t="s">
        <v>71</v>
      </c>
      <c r="R62" s="1168">
        <f>G56</f>
        <v>148</v>
      </c>
      <c r="S62" s="1168">
        <f>I60</f>
        <v>174</v>
      </c>
      <c r="T62" s="1168">
        <f>K64</f>
        <v>201</v>
      </c>
      <c r="U62" s="1169">
        <v>0</v>
      </c>
      <c r="V62" s="1164">
        <f t="shared" si="8"/>
        <v>523</v>
      </c>
      <c r="W62" s="1168">
        <v>0</v>
      </c>
      <c r="X62" s="1341">
        <f t="shared" si="9"/>
        <v>523</v>
      </c>
      <c r="Y62" s="1211">
        <f t="shared" si="10"/>
        <v>174.33333333333334</v>
      </c>
      <c r="AA62" s="1348">
        <v>9</v>
      </c>
      <c r="AB62" s="1477" t="s">
        <v>568</v>
      </c>
      <c r="AC62" s="1343">
        <v>501</v>
      </c>
      <c r="AD62" s="1151"/>
    </row>
    <row r="63" spans="1:32" s="1160" customFormat="1" ht="20.100000000000001" customHeight="1" outlineLevel="1" x14ac:dyDescent="0.2">
      <c r="A63" s="1702" t="s">
        <v>519</v>
      </c>
      <c r="B63" s="1128" t="s">
        <v>121</v>
      </c>
      <c r="C63" s="1128" t="s">
        <v>539</v>
      </c>
      <c r="D63" s="1128" t="s">
        <v>122</v>
      </c>
      <c r="E63" s="1128" t="s">
        <v>539</v>
      </c>
      <c r="F63" s="1128" t="s">
        <v>123</v>
      </c>
      <c r="G63" s="1128" t="s">
        <v>539</v>
      </c>
      <c r="H63" s="1128" t="s">
        <v>124</v>
      </c>
      <c r="I63" s="1128" t="s">
        <v>539</v>
      </c>
      <c r="J63" s="1128" t="s">
        <v>515</v>
      </c>
      <c r="K63" s="1128" t="s">
        <v>539</v>
      </c>
      <c r="L63" s="1128" t="s">
        <v>516</v>
      </c>
      <c r="M63" s="1131" t="s">
        <v>539</v>
      </c>
      <c r="N63" s="1161"/>
      <c r="O63" s="1134">
        <v>10</v>
      </c>
      <c r="P63" s="1345" t="s">
        <v>569</v>
      </c>
      <c r="Q63" s="1310" t="s">
        <v>74</v>
      </c>
      <c r="R63" s="1168">
        <f>I54</f>
        <v>114</v>
      </c>
      <c r="S63" s="1168">
        <f>K61</f>
        <v>151</v>
      </c>
      <c r="T63" s="1168">
        <f>M65</f>
        <v>143</v>
      </c>
      <c r="U63" s="1169">
        <v>134</v>
      </c>
      <c r="V63" s="1164">
        <f t="shared" si="8"/>
        <v>428</v>
      </c>
      <c r="W63" s="1168">
        <v>0</v>
      </c>
      <c r="X63" s="1341">
        <f t="shared" si="9"/>
        <v>428</v>
      </c>
      <c r="Y63" s="1211">
        <f t="shared" si="10"/>
        <v>142.66666666666666</v>
      </c>
      <c r="Z63" s="1151"/>
      <c r="AA63" s="1342">
        <v>10</v>
      </c>
      <c r="AB63" s="1472" t="s">
        <v>8</v>
      </c>
      <c r="AC63" s="1343">
        <v>488</v>
      </c>
      <c r="AD63" s="1151"/>
    </row>
    <row r="64" spans="1:32" s="1151" customFormat="1" ht="20.100000000000001" customHeight="1" outlineLevel="1" x14ac:dyDescent="0.2">
      <c r="A64" s="1703"/>
      <c r="B64" s="1302" t="s">
        <v>575</v>
      </c>
      <c r="C64" s="1108">
        <v>165</v>
      </c>
      <c r="D64" s="1303" t="s">
        <v>10</v>
      </c>
      <c r="E64" s="1108">
        <v>135</v>
      </c>
      <c r="F64" s="1303" t="s">
        <v>580</v>
      </c>
      <c r="G64" s="1108">
        <v>142</v>
      </c>
      <c r="H64" s="1302" t="s">
        <v>572</v>
      </c>
      <c r="I64" s="1108">
        <v>127</v>
      </c>
      <c r="J64" s="1302" t="s">
        <v>573</v>
      </c>
      <c r="K64" s="1108">
        <v>201</v>
      </c>
      <c r="L64" s="1302" t="s">
        <v>41</v>
      </c>
      <c r="M64" s="1109">
        <v>159</v>
      </c>
      <c r="N64" s="1160"/>
      <c r="O64" s="1134">
        <v>11</v>
      </c>
      <c r="P64" s="1313" t="s">
        <v>134</v>
      </c>
      <c r="Q64" s="1310" t="s">
        <v>78</v>
      </c>
      <c r="R64" s="1168">
        <f>I55</f>
        <v>154</v>
      </c>
      <c r="S64" s="1168">
        <f>K59</f>
        <v>132</v>
      </c>
      <c r="T64" s="1168">
        <f>M66</f>
        <v>104</v>
      </c>
      <c r="U64" s="1169">
        <v>156</v>
      </c>
      <c r="V64" s="1164">
        <f t="shared" si="8"/>
        <v>442</v>
      </c>
      <c r="W64" s="1168">
        <v>0</v>
      </c>
      <c r="X64" s="1341">
        <f t="shared" si="9"/>
        <v>442</v>
      </c>
      <c r="Y64" s="1211">
        <f t="shared" si="10"/>
        <v>147.33333333333334</v>
      </c>
      <c r="AA64" s="1347">
        <v>11</v>
      </c>
      <c r="AB64" s="1482" t="s">
        <v>41</v>
      </c>
      <c r="AC64" s="1344">
        <v>483</v>
      </c>
      <c r="AE64" s="1160"/>
      <c r="AF64" s="1160"/>
    </row>
    <row r="65" spans="1:63" s="1151" customFormat="1" ht="20.100000000000001" customHeight="1" outlineLevel="1" x14ac:dyDescent="0.2">
      <c r="A65" s="1703"/>
      <c r="B65" s="1303" t="s">
        <v>46</v>
      </c>
      <c r="C65" s="1108">
        <v>128</v>
      </c>
      <c r="D65" s="1303" t="s">
        <v>8</v>
      </c>
      <c r="E65" s="1108">
        <v>147</v>
      </c>
      <c r="F65" s="1303" t="s">
        <v>585</v>
      </c>
      <c r="G65" s="1108">
        <v>192</v>
      </c>
      <c r="H65" s="1302" t="s">
        <v>568</v>
      </c>
      <c r="I65" s="1108">
        <v>177</v>
      </c>
      <c r="J65" s="1302" t="s">
        <v>39</v>
      </c>
      <c r="K65" s="1108">
        <v>181</v>
      </c>
      <c r="L65" s="1302" t="s">
        <v>569</v>
      </c>
      <c r="M65" s="1109">
        <v>143</v>
      </c>
      <c r="N65" s="1175"/>
      <c r="O65" s="1134">
        <v>12</v>
      </c>
      <c r="P65" s="1313" t="s">
        <v>41</v>
      </c>
      <c r="Q65" s="1310" t="s">
        <v>81</v>
      </c>
      <c r="R65" s="1168">
        <f>I56</f>
        <v>149</v>
      </c>
      <c r="S65" s="1168">
        <f>K60</f>
        <v>175</v>
      </c>
      <c r="T65" s="1168">
        <f>M64</f>
        <v>159</v>
      </c>
      <c r="U65" s="1169">
        <v>144</v>
      </c>
      <c r="V65" s="1164">
        <f t="shared" si="8"/>
        <v>483</v>
      </c>
      <c r="W65" s="1168">
        <v>0</v>
      </c>
      <c r="X65" s="1341">
        <f t="shared" si="9"/>
        <v>483</v>
      </c>
      <c r="Y65" s="1211">
        <f t="shared" si="10"/>
        <v>161</v>
      </c>
      <c r="AA65" s="1347">
        <v>12</v>
      </c>
      <c r="AB65" s="1483" t="s">
        <v>10</v>
      </c>
      <c r="AC65" s="1346">
        <v>478</v>
      </c>
      <c r="AE65" s="1160"/>
      <c r="AF65" s="1160"/>
    </row>
    <row r="66" spans="1:63" s="1160" customFormat="1" ht="20.100000000000001" customHeight="1" outlineLevel="1" thickBot="1" x14ac:dyDescent="0.25">
      <c r="A66" s="1705"/>
      <c r="B66" s="1318" t="s">
        <v>11</v>
      </c>
      <c r="C66" s="1111">
        <v>162</v>
      </c>
      <c r="D66" s="1318" t="s">
        <v>12</v>
      </c>
      <c r="E66" s="1111">
        <v>156</v>
      </c>
      <c r="F66" s="1317" t="s">
        <v>14</v>
      </c>
      <c r="G66" s="1111">
        <v>163</v>
      </c>
      <c r="H66" s="1317" t="s">
        <v>50</v>
      </c>
      <c r="I66" s="1111">
        <v>173</v>
      </c>
      <c r="J66" s="1317" t="s">
        <v>36</v>
      </c>
      <c r="K66" s="1111">
        <v>147</v>
      </c>
      <c r="L66" s="1318" t="s">
        <v>134</v>
      </c>
      <c r="M66" s="1112">
        <v>104</v>
      </c>
      <c r="N66" s="1175"/>
      <c r="O66" s="1134">
        <v>13</v>
      </c>
      <c r="P66" s="1319" t="s">
        <v>46</v>
      </c>
      <c r="Q66" s="1310" t="s">
        <v>520</v>
      </c>
      <c r="R66" s="1168">
        <f>K54</f>
        <v>169</v>
      </c>
      <c r="S66" s="1168">
        <f>M61</f>
        <v>155</v>
      </c>
      <c r="T66" s="1168">
        <f>C65</f>
        <v>128</v>
      </c>
      <c r="U66" s="1169">
        <v>154</v>
      </c>
      <c r="V66" s="1164">
        <f t="shared" si="8"/>
        <v>478</v>
      </c>
      <c r="W66" s="1168">
        <v>24</v>
      </c>
      <c r="X66" s="1341">
        <f t="shared" si="9"/>
        <v>502</v>
      </c>
      <c r="Y66" s="1211">
        <f t="shared" si="10"/>
        <v>167.33333333333334</v>
      </c>
      <c r="AA66" s="1349">
        <v>13</v>
      </c>
      <c r="AB66" s="1484" t="s">
        <v>36</v>
      </c>
      <c r="AC66" s="1350">
        <v>472</v>
      </c>
      <c r="AD66" s="1151"/>
    </row>
    <row r="67" spans="1:63" s="1160" customFormat="1" ht="20.100000000000001" customHeight="1" outlineLevel="1" thickBot="1" x14ac:dyDescent="0.25">
      <c r="A67" s="1215"/>
      <c r="M67" s="1409"/>
      <c r="N67" s="1180"/>
      <c r="O67" s="1134">
        <v>14</v>
      </c>
      <c r="P67" s="1313" t="s">
        <v>11</v>
      </c>
      <c r="Q67" s="1310" t="s">
        <v>521</v>
      </c>
      <c r="R67" s="1168">
        <f>K55</f>
        <v>147</v>
      </c>
      <c r="S67" s="1168">
        <f>M59</f>
        <v>145</v>
      </c>
      <c r="T67" s="1168">
        <f>C66</f>
        <v>162</v>
      </c>
      <c r="U67" s="1169">
        <v>146</v>
      </c>
      <c r="V67" s="1164">
        <f t="shared" si="8"/>
        <v>455</v>
      </c>
      <c r="W67" s="1168">
        <v>0</v>
      </c>
      <c r="X67" s="1341">
        <f t="shared" si="9"/>
        <v>455</v>
      </c>
      <c r="Y67" s="1211">
        <f t="shared" si="10"/>
        <v>151.66666666666666</v>
      </c>
      <c r="AA67" s="1351">
        <v>14</v>
      </c>
      <c r="AB67" s="1485" t="s">
        <v>11</v>
      </c>
      <c r="AC67" s="1350">
        <v>455</v>
      </c>
      <c r="AD67" s="1151"/>
    </row>
    <row r="68" spans="1:63" s="1219" customFormat="1" ht="20.100000000000001" customHeight="1" outlineLevel="1" x14ac:dyDescent="0.2">
      <c r="A68" s="1706" t="s">
        <v>530</v>
      </c>
      <c r="B68" s="1707"/>
      <c r="C68" s="1707"/>
      <c r="D68" s="1707"/>
      <c r="E68" s="1707"/>
      <c r="F68" s="1707"/>
      <c r="G68" s="1707"/>
      <c r="H68" s="1707"/>
      <c r="I68" s="1707"/>
      <c r="J68" s="1707"/>
      <c r="K68" s="1707"/>
      <c r="L68" s="1707"/>
      <c r="M68" s="1708"/>
      <c r="N68" s="1159"/>
      <c r="O68" s="1134">
        <v>15</v>
      </c>
      <c r="P68" s="1313" t="s">
        <v>575</v>
      </c>
      <c r="Q68" s="1310" t="s">
        <v>522</v>
      </c>
      <c r="R68" s="1168">
        <f>K56</f>
        <v>118</v>
      </c>
      <c r="S68" s="1168">
        <f>M60</f>
        <v>130</v>
      </c>
      <c r="T68" s="1168">
        <f>C64</f>
        <v>165</v>
      </c>
      <c r="U68" s="1169">
        <v>123</v>
      </c>
      <c r="V68" s="1164">
        <f t="shared" si="8"/>
        <v>418</v>
      </c>
      <c r="W68" s="1168">
        <v>0</v>
      </c>
      <c r="X68" s="1341">
        <f t="shared" si="9"/>
        <v>418</v>
      </c>
      <c r="Y68" s="1211">
        <f t="shared" si="10"/>
        <v>139.33333333333334</v>
      </c>
      <c r="AA68" s="1351">
        <v>15</v>
      </c>
      <c r="AB68" s="1485" t="s">
        <v>572</v>
      </c>
      <c r="AC68" s="1350">
        <v>455</v>
      </c>
      <c r="AD68" s="1151"/>
      <c r="AE68" s="1160"/>
      <c r="AF68" s="1160"/>
      <c r="AG68" s="1160"/>
      <c r="AH68" s="1160"/>
      <c r="AI68" s="1160"/>
      <c r="AJ68" s="1160"/>
      <c r="AK68" s="1160"/>
      <c r="AL68" s="1160"/>
      <c r="AM68" s="1160"/>
      <c r="AN68" s="1160"/>
      <c r="AO68" s="1160"/>
      <c r="AP68" s="1160"/>
      <c r="AQ68" s="1160"/>
      <c r="AR68" s="1160"/>
      <c r="AS68" s="1160"/>
      <c r="AT68" s="1160"/>
      <c r="AU68" s="1160"/>
      <c r="AV68" s="1160"/>
      <c r="AW68" s="1160"/>
      <c r="AX68" s="1160"/>
      <c r="AY68" s="1160"/>
      <c r="AZ68" s="1160"/>
      <c r="BA68" s="1160"/>
      <c r="BB68" s="1160"/>
      <c r="BC68" s="1160"/>
      <c r="BD68" s="1160"/>
      <c r="BE68" s="1160"/>
      <c r="BF68" s="1160"/>
      <c r="BG68" s="1160"/>
      <c r="BH68" s="1160"/>
      <c r="BI68" s="1160"/>
      <c r="BJ68" s="1160"/>
      <c r="BK68" s="1160"/>
    </row>
    <row r="69" spans="1:63" s="1219" customFormat="1" ht="20.100000000000001" customHeight="1" outlineLevel="1" x14ac:dyDescent="0.2">
      <c r="A69" s="1702"/>
      <c r="B69" s="1128" t="s">
        <v>121</v>
      </c>
      <c r="C69" s="1128" t="s">
        <v>539</v>
      </c>
      <c r="D69" s="1128" t="s">
        <v>122</v>
      </c>
      <c r="E69" s="1128" t="s">
        <v>539</v>
      </c>
      <c r="F69" s="1128" t="s">
        <v>123</v>
      </c>
      <c r="G69" s="1128" t="s">
        <v>539</v>
      </c>
      <c r="H69" s="1128" t="s">
        <v>124</v>
      </c>
      <c r="I69" s="1128" t="s">
        <v>539</v>
      </c>
      <c r="J69" s="1128" t="s">
        <v>515</v>
      </c>
      <c r="K69" s="1128" t="s">
        <v>539</v>
      </c>
      <c r="L69" s="1128" t="s">
        <v>516</v>
      </c>
      <c r="M69" s="1131" t="s">
        <v>539</v>
      </c>
      <c r="N69" s="1152"/>
      <c r="O69" s="1134">
        <v>16</v>
      </c>
      <c r="P69" s="1319" t="s">
        <v>8</v>
      </c>
      <c r="Q69" s="1305" t="s">
        <v>523</v>
      </c>
      <c r="R69" s="1162">
        <f>M54</f>
        <v>145</v>
      </c>
      <c r="S69" s="1162">
        <f>C61</f>
        <v>112</v>
      </c>
      <c r="T69" s="1162">
        <f>E65</f>
        <v>147</v>
      </c>
      <c r="U69" s="1169">
        <v>172</v>
      </c>
      <c r="V69" s="1164">
        <f t="shared" si="8"/>
        <v>464</v>
      </c>
      <c r="W69" s="1162">
        <v>24</v>
      </c>
      <c r="X69" s="1341">
        <f t="shared" si="9"/>
        <v>488</v>
      </c>
      <c r="Y69" s="1211">
        <f t="shared" si="10"/>
        <v>162.66666666666666</v>
      </c>
      <c r="AA69" s="1352">
        <v>16</v>
      </c>
      <c r="AB69" s="1485" t="s">
        <v>134</v>
      </c>
      <c r="AC69" s="1350">
        <v>442</v>
      </c>
      <c r="AD69" s="1151"/>
      <c r="AE69" s="1160"/>
      <c r="AF69" s="1160"/>
      <c r="AG69" s="1160"/>
      <c r="AH69" s="1160"/>
      <c r="AI69" s="1160"/>
      <c r="AJ69" s="1160"/>
      <c r="AK69" s="1160"/>
      <c r="AL69" s="1160"/>
      <c r="AM69" s="1160"/>
      <c r="AN69" s="1160"/>
      <c r="AO69" s="1160"/>
      <c r="AP69" s="1160"/>
      <c r="AQ69" s="1160"/>
      <c r="AR69" s="1160"/>
      <c r="AS69" s="1160"/>
      <c r="AT69" s="1160"/>
      <c r="AU69" s="1160"/>
      <c r="AV69" s="1160"/>
      <c r="AW69" s="1160"/>
      <c r="AX69" s="1160"/>
      <c r="AY69" s="1160"/>
      <c r="AZ69" s="1160"/>
      <c r="BA69" s="1160"/>
      <c r="BB69" s="1160"/>
      <c r="BC69" s="1160"/>
      <c r="BD69" s="1160"/>
      <c r="BE69" s="1160"/>
      <c r="BF69" s="1160"/>
      <c r="BG69" s="1160"/>
      <c r="BH69" s="1160"/>
      <c r="BI69" s="1160"/>
      <c r="BJ69" s="1160"/>
      <c r="BK69" s="1160"/>
    </row>
    <row r="70" spans="1:63" s="1219" customFormat="1" ht="20.100000000000001" customHeight="1" outlineLevel="1" x14ac:dyDescent="0.2">
      <c r="A70" s="1703"/>
      <c r="B70" s="1303" t="s">
        <v>585</v>
      </c>
      <c r="C70" s="1108">
        <v>149</v>
      </c>
      <c r="D70" s="1302" t="s">
        <v>568</v>
      </c>
      <c r="E70" s="1108">
        <v>174</v>
      </c>
      <c r="F70" s="1303" t="s">
        <v>36</v>
      </c>
      <c r="G70" s="1108">
        <v>122</v>
      </c>
      <c r="H70" s="1302" t="s">
        <v>41</v>
      </c>
      <c r="I70" s="1108">
        <v>144</v>
      </c>
      <c r="J70" s="1302" t="s">
        <v>575</v>
      </c>
      <c r="K70" s="1108">
        <v>123</v>
      </c>
      <c r="L70" s="1303" t="s">
        <v>10</v>
      </c>
      <c r="M70" s="1109">
        <v>136</v>
      </c>
      <c r="N70" s="1220"/>
      <c r="O70" s="1134">
        <v>17</v>
      </c>
      <c r="P70" s="1315" t="s">
        <v>12</v>
      </c>
      <c r="Q70" s="1310" t="s">
        <v>524</v>
      </c>
      <c r="R70" s="1168">
        <f>M55</f>
        <v>178</v>
      </c>
      <c r="S70" s="1168">
        <f>C59</f>
        <v>156</v>
      </c>
      <c r="T70" s="1168">
        <f>E66</f>
        <v>156</v>
      </c>
      <c r="U70" s="1169">
        <v>171</v>
      </c>
      <c r="V70" s="1164">
        <f t="shared" si="8"/>
        <v>505</v>
      </c>
      <c r="W70" s="1168">
        <v>0</v>
      </c>
      <c r="X70" s="1341">
        <f t="shared" si="9"/>
        <v>505</v>
      </c>
      <c r="Y70" s="1211">
        <f t="shared" si="10"/>
        <v>168.33333333333334</v>
      </c>
      <c r="Z70" s="1152"/>
      <c r="AA70" s="1349">
        <v>17</v>
      </c>
      <c r="AB70" s="1478" t="s">
        <v>569</v>
      </c>
      <c r="AC70" s="1350">
        <v>428</v>
      </c>
      <c r="AD70" s="1151"/>
      <c r="AE70" s="1160"/>
      <c r="AF70" s="1160"/>
      <c r="AG70" s="1160"/>
      <c r="AH70" s="1160"/>
      <c r="AI70" s="1160"/>
      <c r="AJ70" s="1160"/>
      <c r="AK70" s="1160"/>
      <c r="AL70" s="1160"/>
      <c r="AM70" s="1160"/>
      <c r="AN70" s="1160"/>
      <c r="AO70" s="1160"/>
      <c r="AP70" s="1160"/>
      <c r="AQ70" s="1160"/>
      <c r="AR70" s="1160"/>
      <c r="AS70" s="1160"/>
      <c r="AT70" s="1160"/>
      <c r="AU70" s="1160"/>
      <c r="AV70" s="1160"/>
      <c r="AW70" s="1160"/>
      <c r="AX70" s="1160"/>
      <c r="AY70" s="1160"/>
      <c r="AZ70" s="1160"/>
      <c r="BA70" s="1160"/>
      <c r="BB70" s="1160"/>
      <c r="BC70" s="1160"/>
      <c r="BD70" s="1160"/>
      <c r="BE70" s="1160"/>
      <c r="BF70" s="1160"/>
      <c r="BG70" s="1160"/>
      <c r="BH70" s="1160"/>
      <c r="BI70" s="1160"/>
      <c r="BJ70" s="1160"/>
      <c r="BK70" s="1160"/>
    </row>
    <row r="71" spans="1:63" s="1219" customFormat="1" ht="20.100000000000001" customHeight="1" outlineLevel="1" thickBot="1" x14ac:dyDescent="0.25">
      <c r="A71" s="1703"/>
      <c r="B71" s="1303" t="s">
        <v>14</v>
      </c>
      <c r="C71" s="1108">
        <v>148</v>
      </c>
      <c r="D71" s="1302" t="s">
        <v>572</v>
      </c>
      <c r="E71" s="1108">
        <v>157</v>
      </c>
      <c r="F71" s="1302" t="s">
        <v>569</v>
      </c>
      <c r="G71" s="1108">
        <v>134</v>
      </c>
      <c r="H71" s="1303" t="s">
        <v>46</v>
      </c>
      <c r="I71" s="1108">
        <v>154</v>
      </c>
      <c r="J71" s="1303" t="s">
        <v>8</v>
      </c>
      <c r="K71" s="1108">
        <v>172</v>
      </c>
      <c r="L71" s="1107"/>
      <c r="M71" s="1109"/>
      <c r="N71" s="1220"/>
      <c r="O71" s="1135">
        <v>18</v>
      </c>
      <c r="P71" s="1333" t="s">
        <v>10</v>
      </c>
      <c r="Q71" s="1322" t="s">
        <v>525</v>
      </c>
      <c r="R71" s="1181">
        <f>M56</f>
        <v>137</v>
      </c>
      <c r="S71" s="1181">
        <f>C60</f>
        <v>181</v>
      </c>
      <c r="T71" s="1181">
        <f>E64</f>
        <v>135</v>
      </c>
      <c r="U71" s="1182">
        <v>136</v>
      </c>
      <c r="V71" s="1222">
        <f t="shared" si="8"/>
        <v>454</v>
      </c>
      <c r="W71" s="1181">
        <v>24</v>
      </c>
      <c r="X71" s="1353">
        <f t="shared" si="9"/>
        <v>478</v>
      </c>
      <c r="Y71" s="1224">
        <f t="shared" si="10"/>
        <v>159.33333333333334</v>
      </c>
      <c r="Z71" s="1220"/>
      <c r="AA71" s="1354">
        <v>18</v>
      </c>
      <c r="AB71" s="1486" t="s">
        <v>575</v>
      </c>
      <c r="AC71" s="1355">
        <v>418</v>
      </c>
      <c r="AD71" s="1151"/>
      <c r="AE71" s="1160"/>
      <c r="AF71" s="1160"/>
      <c r="AG71" s="1160"/>
      <c r="AH71" s="1160"/>
      <c r="AI71" s="1160"/>
      <c r="AJ71" s="1160"/>
      <c r="AK71" s="1160"/>
      <c r="AL71" s="1160"/>
      <c r="AM71" s="1160"/>
      <c r="AN71" s="1160"/>
      <c r="AO71" s="1160"/>
      <c r="AP71" s="1160"/>
      <c r="AQ71" s="1160"/>
      <c r="AR71" s="1160"/>
      <c r="AS71" s="1160"/>
      <c r="AT71" s="1160"/>
      <c r="AU71" s="1160"/>
      <c r="AV71" s="1160"/>
      <c r="AW71" s="1160"/>
      <c r="AX71" s="1160"/>
      <c r="AY71" s="1160"/>
      <c r="AZ71" s="1160"/>
      <c r="BA71" s="1160"/>
      <c r="BB71" s="1160"/>
      <c r="BC71" s="1160"/>
      <c r="BD71" s="1160"/>
      <c r="BE71" s="1160"/>
      <c r="BF71" s="1160"/>
      <c r="BG71" s="1160"/>
      <c r="BH71" s="1160"/>
      <c r="BI71" s="1160"/>
      <c r="BJ71" s="1160"/>
      <c r="BK71" s="1160"/>
    </row>
    <row r="72" spans="1:63" s="1219" customFormat="1" ht="20.100000000000001" customHeight="1" outlineLevel="1" thickBot="1" x14ac:dyDescent="0.25">
      <c r="A72" s="1705"/>
      <c r="B72" s="1317" t="s">
        <v>580</v>
      </c>
      <c r="C72" s="1111">
        <v>136</v>
      </c>
      <c r="D72" s="1318" t="s">
        <v>39</v>
      </c>
      <c r="E72" s="1111">
        <v>158</v>
      </c>
      <c r="F72" s="1318" t="s">
        <v>134</v>
      </c>
      <c r="G72" s="1111">
        <v>156</v>
      </c>
      <c r="H72" s="1318" t="s">
        <v>11</v>
      </c>
      <c r="I72" s="1111">
        <v>146</v>
      </c>
      <c r="J72" s="1318" t="s">
        <v>12</v>
      </c>
      <c r="K72" s="1111">
        <v>171</v>
      </c>
      <c r="L72" s="1221"/>
      <c r="M72" s="1112"/>
      <c r="N72" s="1220"/>
      <c r="Z72" s="1220"/>
      <c r="AD72" s="1151"/>
      <c r="AE72" s="1160"/>
      <c r="AF72" s="1160"/>
      <c r="AG72" s="1160"/>
      <c r="AH72" s="1160"/>
      <c r="AI72" s="1160"/>
      <c r="AJ72" s="1160"/>
      <c r="AK72" s="1160"/>
      <c r="AL72" s="1160"/>
      <c r="AM72" s="1160"/>
      <c r="AN72" s="1160"/>
      <c r="AO72" s="1160"/>
      <c r="AP72" s="1160"/>
      <c r="AQ72" s="1160"/>
      <c r="AR72" s="1160"/>
      <c r="AS72" s="1160"/>
      <c r="AT72" s="1160"/>
      <c r="AU72" s="1160"/>
      <c r="AV72" s="1160"/>
      <c r="AW72" s="1160"/>
      <c r="AX72" s="1160"/>
      <c r="AY72" s="1160"/>
      <c r="AZ72" s="1160"/>
      <c r="BA72" s="1160"/>
      <c r="BB72" s="1160"/>
      <c r="BC72" s="1160"/>
      <c r="BD72" s="1160"/>
      <c r="BE72" s="1160"/>
      <c r="BF72" s="1160"/>
      <c r="BG72" s="1160"/>
      <c r="BH72" s="1160"/>
      <c r="BI72" s="1160"/>
      <c r="BJ72" s="1160"/>
      <c r="BK72" s="1160"/>
    </row>
    <row r="73" spans="1:63" s="1219" customFormat="1" ht="20.100000000000001" customHeight="1" outlineLevel="1" x14ac:dyDescent="0.2">
      <c r="A73" s="1160"/>
      <c r="B73" s="1202"/>
      <c r="C73" s="1161"/>
      <c r="D73" s="1202"/>
      <c r="E73" s="1161"/>
      <c r="F73" s="1202"/>
      <c r="G73" s="1161"/>
      <c r="H73" s="1202"/>
      <c r="I73" s="1161"/>
      <c r="J73" s="1202"/>
      <c r="K73" s="1161"/>
      <c r="L73" s="1204"/>
      <c r="M73" s="1161"/>
      <c r="N73" s="1231"/>
      <c r="O73" s="1160"/>
      <c r="P73" s="1160"/>
      <c r="Q73" s="1160"/>
      <c r="R73" s="1160"/>
      <c r="S73" s="1160"/>
      <c r="T73" s="1160"/>
      <c r="U73" s="1160"/>
      <c r="V73" s="1160"/>
      <c r="W73" s="1160"/>
      <c r="X73" s="1160"/>
      <c r="Y73" s="1160"/>
      <c r="Z73" s="1220"/>
      <c r="AD73" s="1151"/>
      <c r="AE73" s="1160"/>
      <c r="AF73" s="1160"/>
      <c r="AG73" s="1160"/>
      <c r="AH73" s="1160"/>
      <c r="AI73" s="1160"/>
      <c r="AJ73" s="1160"/>
      <c r="AK73" s="1160"/>
      <c r="AL73" s="1160"/>
      <c r="AM73" s="1160"/>
      <c r="AN73" s="1160"/>
      <c r="AO73" s="1160"/>
      <c r="AP73" s="1160"/>
      <c r="AQ73" s="1160"/>
      <c r="AR73" s="1160"/>
      <c r="AS73" s="1160"/>
      <c r="AT73" s="1160"/>
      <c r="AU73" s="1160"/>
      <c r="AV73" s="1160"/>
      <c r="AW73" s="1160"/>
      <c r="AX73" s="1160"/>
      <c r="AY73" s="1160"/>
      <c r="AZ73" s="1160"/>
      <c r="BA73" s="1160"/>
      <c r="BB73" s="1160"/>
      <c r="BC73" s="1160"/>
      <c r="BD73" s="1160"/>
      <c r="BE73" s="1160"/>
      <c r="BF73" s="1160"/>
      <c r="BG73" s="1160"/>
      <c r="BH73" s="1160"/>
      <c r="BI73" s="1160"/>
      <c r="BJ73" s="1160"/>
      <c r="BK73" s="1160"/>
    </row>
    <row r="74" spans="1:63" s="1219" customFormat="1" ht="20.100000000000001" customHeight="1" outlineLevel="1" x14ac:dyDescent="0.2">
      <c r="A74" s="1160"/>
      <c r="B74" s="1202"/>
      <c r="C74" s="1161"/>
      <c r="D74" s="1202"/>
      <c r="E74" s="1161"/>
      <c r="F74" s="1202"/>
      <c r="G74" s="1161"/>
      <c r="H74" s="1202"/>
      <c r="I74" s="1161"/>
      <c r="J74" s="1202"/>
      <c r="K74" s="1161"/>
      <c r="L74" s="1204"/>
      <c r="M74" s="1161"/>
      <c r="N74" s="1231"/>
      <c r="O74" s="1160"/>
      <c r="P74" s="1160"/>
      <c r="Q74" s="1160"/>
      <c r="R74" s="1160"/>
      <c r="S74" s="1160"/>
      <c r="T74" s="1160"/>
      <c r="U74" s="1160"/>
      <c r="V74" s="1160"/>
      <c r="W74" s="1160"/>
      <c r="X74" s="1160"/>
      <c r="Y74" s="1160"/>
      <c r="Z74" s="1220"/>
      <c r="AA74" s="1160"/>
      <c r="AB74" s="1160"/>
      <c r="AC74" s="1160"/>
      <c r="AD74" s="1151"/>
      <c r="AE74" s="1160"/>
      <c r="AF74" s="1160"/>
      <c r="AG74" s="1160"/>
      <c r="AH74" s="1160"/>
      <c r="AI74" s="1160"/>
      <c r="AJ74" s="1160"/>
      <c r="AK74" s="1160"/>
      <c r="AL74" s="1160"/>
      <c r="AM74" s="1160"/>
      <c r="AN74" s="1160"/>
      <c r="AO74" s="1160"/>
      <c r="AP74" s="1160"/>
      <c r="AQ74" s="1160"/>
      <c r="AR74" s="1160"/>
      <c r="AS74" s="1160"/>
      <c r="AT74" s="1160"/>
      <c r="AU74" s="1160"/>
      <c r="AV74" s="1160"/>
      <c r="AW74" s="1160"/>
      <c r="AX74" s="1160"/>
      <c r="AY74" s="1160"/>
      <c r="AZ74" s="1160"/>
      <c r="BA74" s="1160"/>
      <c r="BB74" s="1160"/>
      <c r="BC74" s="1160"/>
      <c r="BD74" s="1160"/>
      <c r="BE74" s="1160"/>
      <c r="BF74" s="1160"/>
      <c r="BG74" s="1160"/>
      <c r="BH74" s="1160"/>
      <c r="BI74" s="1160"/>
      <c r="BJ74" s="1160"/>
      <c r="BK74" s="1160"/>
    </row>
    <row r="75" spans="1:63" s="1160" customFormat="1" ht="20.100000000000001" customHeight="1" outlineLevel="1" x14ac:dyDescent="0.2">
      <c r="A75" s="1232" t="s">
        <v>91</v>
      </c>
      <c r="N75" s="1151"/>
      <c r="O75" s="1151"/>
      <c r="P75" s="1151"/>
      <c r="Q75" s="1151"/>
      <c r="R75" s="1151"/>
      <c r="S75" s="1151"/>
      <c r="T75" s="1151"/>
      <c r="U75" s="1151"/>
      <c r="V75" s="1151"/>
      <c r="W75" s="1151"/>
      <c r="X75" s="1151"/>
      <c r="Y75" s="1151"/>
      <c r="Z75" s="1231"/>
      <c r="AA75" s="1151"/>
      <c r="AB75" s="1151"/>
      <c r="AC75" s="1151"/>
      <c r="AD75" s="1151"/>
      <c r="AE75" s="1151"/>
      <c r="AF75" s="1151"/>
      <c r="AG75" s="1151"/>
      <c r="AH75" s="1151"/>
      <c r="AI75" s="1151"/>
      <c r="AJ75" s="1151"/>
      <c r="AK75" s="1151"/>
      <c r="AL75" s="1151"/>
      <c r="AM75" s="1151"/>
      <c r="AN75" s="1151"/>
      <c r="AO75" s="1151"/>
      <c r="AP75" s="1151"/>
      <c r="AQ75" s="1151"/>
      <c r="AR75" s="1151"/>
      <c r="AS75" s="1151"/>
      <c r="AT75" s="1151"/>
      <c r="AU75" s="1151"/>
      <c r="AV75" s="1151"/>
      <c r="AW75" s="1151"/>
      <c r="AX75" s="1151"/>
      <c r="AY75" s="1151"/>
      <c r="AZ75" s="1151"/>
      <c r="BA75" s="1151"/>
      <c r="BB75" s="1151"/>
      <c r="BC75" s="1151"/>
      <c r="BD75" s="1151"/>
      <c r="BE75" s="1151"/>
      <c r="BF75" s="1151"/>
      <c r="BG75" s="1151"/>
      <c r="BH75" s="1151"/>
      <c r="BI75" s="1151"/>
      <c r="BJ75" s="1151"/>
      <c r="BK75" s="1151"/>
    </row>
    <row r="76" spans="1:63" s="1151" customFormat="1" ht="20.100000000000001" customHeight="1" thickBot="1" x14ac:dyDescent="0.25">
      <c r="A76" s="1160"/>
      <c r="N76" s="1160"/>
      <c r="O76" s="1152"/>
      <c r="P76" s="1227"/>
      <c r="Q76" s="1187"/>
      <c r="U76" s="1188"/>
      <c r="V76" s="1189"/>
      <c r="W76" s="1180"/>
      <c r="X76" s="1190"/>
      <c r="Y76" s="1190"/>
      <c r="Z76" s="1153"/>
      <c r="AA76" s="1160"/>
      <c r="AB76" s="1160"/>
      <c r="AC76" s="1160"/>
      <c r="AE76" s="1233"/>
    </row>
    <row r="77" spans="1:63" s="1160" customFormat="1" ht="20.100000000000001" customHeight="1" thickBot="1" x14ac:dyDescent="0.25">
      <c r="A77" s="1723" t="s">
        <v>531</v>
      </c>
      <c r="B77" s="1724"/>
      <c r="C77" s="1724"/>
      <c r="D77" s="1724"/>
      <c r="E77" s="1724"/>
      <c r="F77" s="1724"/>
      <c r="G77" s="1724"/>
      <c r="H77" s="1724"/>
      <c r="I77" s="1724"/>
      <c r="J77" s="1724"/>
      <c r="K77" s="1724"/>
      <c r="L77" s="1724"/>
      <c r="M77" s="1725"/>
      <c r="N77" s="1235"/>
      <c r="O77" s="1709" t="s">
        <v>532</v>
      </c>
      <c r="P77" s="1710"/>
      <c r="Q77" s="1710"/>
      <c r="R77" s="1710"/>
      <c r="S77" s="1710"/>
      <c r="T77" s="1710"/>
      <c r="U77" s="1710"/>
      <c r="V77" s="1710"/>
      <c r="W77" s="1710"/>
      <c r="X77" s="1710"/>
      <c r="Y77" s="1711"/>
      <c r="Z77" s="1234"/>
      <c r="AA77" s="1733" t="s">
        <v>5</v>
      </c>
      <c r="AB77" s="1727" t="s">
        <v>472</v>
      </c>
      <c r="AC77" s="1729" t="s">
        <v>513</v>
      </c>
      <c r="AD77" s="1151"/>
    </row>
    <row r="78" spans="1:63" s="1158" customFormat="1" ht="20.100000000000001" customHeight="1" thickBot="1" x14ac:dyDescent="0.25">
      <c r="A78" s="1702" t="s">
        <v>514</v>
      </c>
      <c r="B78" s="1128" t="s">
        <v>121</v>
      </c>
      <c r="C78" s="1128" t="s">
        <v>539</v>
      </c>
      <c r="D78" s="1128" t="s">
        <v>122</v>
      </c>
      <c r="E78" s="1128" t="s">
        <v>539</v>
      </c>
      <c r="F78" s="1128" t="s">
        <v>123</v>
      </c>
      <c r="G78" s="1128" t="s">
        <v>539</v>
      </c>
      <c r="H78" s="1128" t="s">
        <v>124</v>
      </c>
      <c r="I78" s="1128" t="s">
        <v>539</v>
      </c>
      <c r="J78" s="1128" t="s">
        <v>515</v>
      </c>
      <c r="K78" s="1128" t="s">
        <v>539</v>
      </c>
      <c r="L78" s="1128" t="s">
        <v>516</v>
      </c>
      <c r="M78" s="1131" t="s">
        <v>539</v>
      </c>
      <c r="N78" s="1152"/>
      <c r="O78" s="1114" t="s">
        <v>511</v>
      </c>
      <c r="P78" s="1115" t="s">
        <v>472</v>
      </c>
      <c r="Q78" s="1116" t="s">
        <v>132</v>
      </c>
      <c r="R78" s="1117" t="s">
        <v>1</v>
      </c>
      <c r="S78" s="1117" t="s">
        <v>2</v>
      </c>
      <c r="T78" s="1117" t="s">
        <v>3</v>
      </c>
      <c r="U78" s="1735" t="s">
        <v>517</v>
      </c>
      <c r="V78" s="1736"/>
      <c r="W78" s="1117" t="s">
        <v>536</v>
      </c>
      <c r="X78" s="1117" t="s">
        <v>537</v>
      </c>
      <c r="Y78" s="1132" t="s">
        <v>0</v>
      </c>
      <c r="AA78" s="1734"/>
      <c r="AB78" s="1728"/>
      <c r="AC78" s="1730"/>
      <c r="AD78" s="1207"/>
    </row>
    <row r="79" spans="1:63" s="1160" customFormat="1" ht="20.100000000000001" customHeight="1" x14ac:dyDescent="0.2">
      <c r="A79" s="1703"/>
      <c r="B79" s="1302" t="s">
        <v>12</v>
      </c>
      <c r="C79" s="1108">
        <v>157</v>
      </c>
      <c r="D79" s="1302" t="s">
        <v>39</v>
      </c>
      <c r="E79" s="1108">
        <v>173</v>
      </c>
      <c r="F79" s="1302" t="s">
        <v>573</v>
      </c>
      <c r="G79" s="1108">
        <v>138</v>
      </c>
      <c r="H79" s="1302" t="s">
        <v>41</v>
      </c>
      <c r="I79" s="1108">
        <v>170</v>
      </c>
      <c r="J79" s="1303" t="s">
        <v>46</v>
      </c>
      <c r="K79" s="1108">
        <v>155</v>
      </c>
      <c r="L79" s="1303" t="s">
        <v>14</v>
      </c>
      <c r="M79" s="1109">
        <v>141</v>
      </c>
      <c r="N79" s="1154"/>
      <c r="O79" s="1145">
        <v>1</v>
      </c>
      <c r="P79" s="1304" t="s">
        <v>12</v>
      </c>
      <c r="Q79" s="1338" t="s">
        <v>70</v>
      </c>
      <c r="R79" s="1237">
        <f>C79</f>
        <v>157</v>
      </c>
      <c r="S79" s="1237">
        <f>E83</f>
        <v>148</v>
      </c>
      <c r="T79" s="1237">
        <f>G85</f>
        <v>159</v>
      </c>
      <c r="U79" s="1731">
        <f>SUM(R79:T79)</f>
        <v>464</v>
      </c>
      <c r="V79" s="1732"/>
      <c r="W79" s="1237">
        <v>0</v>
      </c>
      <c r="X79" s="1329">
        <f>SUM(U79:W79)</f>
        <v>464</v>
      </c>
      <c r="Y79" s="1238">
        <f>X79/3</f>
        <v>154.66666666666666</v>
      </c>
      <c r="AA79" s="1592">
        <v>1</v>
      </c>
      <c r="AB79" s="1487" t="s">
        <v>39</v>
      </c>
      <c r="AC79" s="1356">
        <v>545</v>
      </c>
      <c r="AD79" s="1151"/>
    </row>
    <row r="80" spans="1:63" s="1236" customFormat="1" ht="20.100000000000001" customHeight="1" x14ac:dyDescent="0.2">
      <c r="A80" s="1704"/>
      <c r="B80" s="1302" t="s">
        <v>568</v>
      </c>
      <c r="C80" s="1108">
        <v>148</v>
      </c>
      <c r="D80" s="1303" t="s">
        <v>585</v>
      </c>
      <c r="E80" s="1108">
        <v>171</v>
      </c>
      <c r="F80" s="1303" t="s">
        <v>10</v>
      </c>
      <c r="G80" s="1108">
        <v>122</v>
      </c>
      <c r="H80" s="1303" t="s">
        <v>50</v>
      </c>
      <c r="I80" s="1108">
        <v>159</v>
      </c>
      <c r="J80" s="1303" t="s">
        <v>580</v>
      </c>
      <c r="K80" s="1108">
        <v>158</v>
      </c>
      <c r="L80" s="1303" t="s">
        <v>8</v>
      </c>
      <c r="M80" s="1109">
        <v>181</v>
      </c>
      <c r="N80" s="1154"/>
      <c r="O80" s="1146">
        <v>2</v>
      </c>
      <c r="P80" s="1345" t="s">
        <v>568</v>
      </c>
      <c r="Q80" s="1310" t="s">
        <v>75</v>
      </c>
      <c r="R80" s="1169">
        <f>C80</f>
        <v>148</v>
      </c>
      <c r="S80" s="1169">
        <f>E82</f>
        <v>129</v>
      </c>
      <c r="T80" s="1169">
        <f>G86</f>
        <v>145</v>
      </c>
      <c r="U80" s="1700">
        <f>SUM(R80:T80)</f>
        <v>422</v>
      </c>
      <c r="V80" s="1701"/>
      <c r="W80" s="1169">
        <v>0</v>
      </c>
      <c r="X80" s="1329">
        <f t="shared" ref="X80:X90" si="11">SUM(U80:W80)</f>
        <v>422</v>
      </c>
      <c r="Y80" s="1194">
        <f>X80/3</f>
        <v>140.66666666666666</v>
      </c>
      <c r="AA80" s="1593">
        <v>2</v>
      </c>
      <c r="AB80" s="1488" t="s">
        <v>8</v>
      </c>
      <c r="AC80" s="1357">
        <v>537</v>
      </c>
      <c r="AD80" s="1228"/>
    </row>
    <row r="81" spans="1:31" s="1236" customFormat="1" ht="20.100000000000001" customHeight="1" x14ac:dyDescent="0.2">
      <c r="A81" s="1702" t="s">
        <v>518</v>
      </c>
      <c r="B81" s="1128" t="s">
        <v>121</v>
      </c>
      <c r="C81" s="1128" t="s">
        <v>539</v>
      </c>
      <c r="D81" s="1128" t="s">
        <v>122</v>
      </c>
      <c r="E81" s="1128" t="s">
        <v>539</v>
      </c>
      <c r="F81" s="1128" t="s">
        <v>123</v>
      </c>
      <c r="G81" s="1128" t="s">
        <v>539</v>
      </c>
      <c r="H81" s="1128" t="s">
        <v>124</v>
      </c>
      <c r="I81" s="1128" t="s">
        <v>539</v>
      </c>
      <c r="J81" s="1128" t="s">
        <v>515</v>
      </c>
      <c r="K81" s="1128" t="s">
        <v>539</v>
      </c>
      <c r="L81" s="1128" t="s">
        <v>516</v>
      </c>
      <c r="M81" s="1131" t="s">
        <v>539</v>
      </c>
      <c r="O81" s="1146">
        <v>3</v>
      </c>
      <c r="P81" s="1313" t="s">
        <v>39</v>
      </c>
      <c r="Q81" s="1310" t="s">
        <v>72</v>
      </c>
      <c r="R81" s="1169">
        <f>E79</f>
        <v>173</v>
      </c>
      <c r="S81" s="1169">
        <f>G83</f>
        <v>183</v>
      </c>
      <c r="T81" s="1169">
        <f>I85</f>
        <v>189</v>
      </c>
      <c r="U81" s="1700">
        <f t="shared" ref="U81:U90" si="12">SUM(R81:T81)</f>
        <v>545</v>
      </c>
      <c r="V81" s="1701"/>
      <c r="W81" s="1169">
        <v>0</v>
      </c>
      <c r="X81" s="1329">
        <f t="shared" si="11"/>
        <v>545</v>
      </c>
      <c r="Y81" s="1194">
        <f t="shared" ref="Y81:Y90" si="13">X81/3</f>
        <v>181.66666666666666</v>
      </c>
      <c r="AA81" s="1593">
        <v>3</v>
      </c>
      <c r="AB81" s="1489" t="s">
        <v>41</v>
      </c>
      <c r="AC81" s="1357">
        <v>534</v>
      </c>
      <c r="AD81" s="1228"/>
    </row>
    <row r="82" spans="1:31" s="1236" customFormat="1" ht="20.100000000000001" customHeight="1" outlineLevel="1" x14ac:dyDescent="0.2">
      <c r="A82" s="1703"/>
      <c r="B82" s="1303" t="s">
        <v>8</v>
      </c>
      <c r="C82" s="1108">
        <v>122</v>
      </c>
      <c r="D82" s="1302" t="s">
        <v>568</v>
      </c>
      <c r="E82" s="1108">
        <v>129</v>
      </c>
      <c r="F82" s="1303" t="s">
        <v>585</v>
      </c>
      <c r="G82" s="1108">
        <v>148</v>
      </c>
      <c r="H82" s="1303" t="s">
        <v>10</v>
      </c>
      <c r="I82" s="1108">
        <v>145</v>
      </c>
      <c r="J82" s="1303" t="s">
        <v>50</v>
      </c>
      <c r="K82" s="1108">
        <v>161</v>
      </c>
      <c r="L82" s="1303" t="s">
        <v>580</v>
      </c>
      <c r="M82" s="1109">
        <v>148</v>
      </c>
      <c r="O82" s="1146">
        <v>4</v>
      </c>
      <c r="P82" s="1326" t="s">
        <v>585</v>
      </c>
      <c r="Q82" s="1310" t="s">
        <v>76</v>
      </c>
      <c r="R82" s="1169">
        <f>E80</f>
        <v>171</v>
      </c>
      <c r="S82" s="1169">
        <f>G82</f>
        <v>148</v>
      </c>
      <c r="T82" s="1169">
        <f>I86</f>
        <v>162</v>
      </c>
      <c r="U82" s="1700">
        <f t="shared" si="12"/>
        <v>481</v>
      </c>
      <c r="V82" s="1701"/>
      <c r="W82" s="1169">
        <v>24</v>
      </c>
      <c r="X82" s="1329">
        <f t="shared" si="11"/>
        <v>505</v>
      </c>
      <c r="Y82" s="1194">
        <f t="shared" si="13"/>
        <v>168.33333333333334</v>
      </c>
      <c r="AA82" s="1358">
        <v>4</v>
      </c>
      <c r="AB82" s="1484" t="s">
        <v>46</v>
      </c>
      <c r="AC82" s="1359">
        <v>527</v>
      </c>
      <c r="AD82" s="1228"/>
    </row>
    <row r="83" spans="1:31" s="1236" customFormat="1" ht="20.100000000000001" customHeight="1" outlineLevel="1" x14ac:dyDescent="0.2">
      <c r="A83" s="1704"/>
      <c r="B83" s="1303" t="s">
        <v>14</v>
      </c>
      <c r="C83" s="1108">
        <v>157</v>
      </c>
      <c r="D83" s="1302" t="s">
        <v>12</v>
      </c>
      <c r="E83" s="1108">
        <v>148</v>
      </c>
      <c r="F83" s="1302" t="s">
        <v>39</v>
      </c>
      <c r="G83" s="1108">
        <v>183</v>
      </c>
      <c r="H83" s="1302" t="s">
        <v>573</v>
      </c>
      <c r="I83" s="1108">
        <v>173</v>
      </c>
      <c r="J83" s="1302" t="s">
        <v>41</v>
      </c>
      <c r="K83" s="1108">
        <v>191</v>
      </c>
      <c r="L83" s="1303" t="s">
        <v>46</v>
      </c>
      <c r="M83" s="1109">
        <v>164</v>
      </c>
      <c r="O83" s="1146">
        <v>5</v>
      </c>
      <c r="P83" s="1345" t="s">
        <v>573</v>
      </c>
      <c r="Q83" s="1310" t="s">
        <v>73</v>
      </c>
      <c r="R83" s="1169">
        <f>G79</f>
        <v>138</v>
      </c>
      <c r="S83" s="1169">
        <f>I83</f>
        <v>173</v>
      </c>
      <c r="T83" s="1169">
        <f>K85</f>
        <v>194</v>
      </c>
      <c r="U83" s="1700">
        <f t="shared" si="12"/>
        <v>505</v>
      </c>
      <c r="V83" s="1701"/>
      <c r="W83" s="1169">
        <v>0</v>
      </c>
      <c r="X83" s="1329">
        <f t="shared" si="11"/>
        <v>505</v>
      </c>
      <c r="Y83" s="1194">
        <f t="shared" si="13"/>
        <v>168.33333333333334</v>
      </c>
      <c r="AA83" s="1360">
        <v>5</v>
      </c>
      <c r="AB83" s="1484" t="s">
        <v>50</v>
      </c>
      <c r="AC83" s="1359">
        <v>520</v>
      </c>
      <c r="AD83" s="1228"/>
    </row>
    <row r="84" spans="1:31" s="1236" customFormat="1" ht="20.100000000000001" customHeight="1" outlineLevel="1" x14ac:dyDescent="0.2">
      <c r="A84" s="1702" t="s">
        <v>519</v>
      </c>
      <c r="B84" s="1128" t="s">
        <v>121</v>
      </c>
      <c r="C84" s="1128" t="s">
        <v>539</v>
      </c>
      <c r="D84" s="1128" t="s">
        <v>122</v>
      </c>
      <c r="E84" s="1128" t="s">
        <v>539</v>
      </c>
      <c r="F84" s="1128" t="s">
        <v>123</v>
      </c>
      <c r="G84" s="1128" t="s">
        <v>539</v>
      </c>
      <c r="H84" s="1128" t="s">
        <v>124</v>
      </c>
      <c r="I84" s="1128" t="s">
        <v>539</v>
      </c>
      <c r="J84" s="1128" t="s">
        <v>515</v>
      </c>
      <c r="K84" s="1128" t="s">
        <v>539</v>
      </c>
      <c r="L84" s="1128" t="s">
        <v>516</v>
      </c>
      <c r="M84" s="1131" t="s">
        <v>539</v>
      </c>
      <c r="O84" s="1146">
        <v>6</v>
      </c>
      <c r="P84" s="1326" t="s">
        <v>10</v>
      </c>
      <c r="Q84" s="1310" t="s">
        <v>77</v>
      </c>
      <c r="R84" s="1169">
        <f>G80</f>
        <v>122</v>
      </c>
      <c r="S84" s="1169">
        <f>I82</f>
        <v>145</v>
      </c>
      <c r="T84" s="1169">
        <f>K86</f>
        <v>135</v>
      </c>
      <c r="U84" s="1700">
        <f t="shared" si="12"/>
        <v>402</v>
      </c>
      <c r="V84" s="1701"/>
      <c r="W84" s="1169">
        <v>24</v>
      </c>
      <c r="X84" s="1329">
        <f t="shared" si="11"/>
        <v>426</v>
      </c>
      <c r="Y84" s="1194">
        <f t="shared" si="13"/>
        <v>142</v>
      </c>
      <c r="AA84" s="1361">
        <v>6</v>
      </c>
      <c r="AB84" s="1478" t="s">
        <v>573</v>
      </c>
      <c r="AC84" s="1359">
        <v>505</v>
      </c>
      <c r="AD84" s="1228"/>
    </row>
    <row r="85" spans="1:31" s="1236" customFormat="1" ht="20.100000000000001" customHeight="1" outlineLevel="1" x14ac:dyDescent="0.2">
      <c r="A85" s="1703"/>
      <c r="B85" s="1303" t="s">
        <v>46</v>
      </c>
      <c r="C85" s="1108">
        <v>184</v>
      </c>
      <c r="D85" s="1303" t="s">
        <v>14</v>
      </c>
      <c r="E85" s="1108">
        <v>145</v>
      </c>
      <c r="F85" s="1302" t="s">
        <v>12</v>
      </c>
      <c r="G85" s="1108">
        <v>159</v>
      </c>
      <c r="H85" s="1302" t="s">
        <v>39</v>
      </c>
      <c r="I85" s="1108">
        <v>189</v>
      </c>
      <c r="J85" s="1302" t="s">
        <v>573</v>
      </c>
      <c r="K85" s="1108">
        <v>194</v>
      </c>
      <c r="L85" s="1302" t="s">
        <v>41</v>
      </c>
      <c r="M85" s="1109">
        <v>173</v>
      </c>
      <c r="O85" s="1146">
        <v>7</v>
      </c>
      <c r="P85" s="1345" t="s">
        <v>41</v>
      </c>
      <c r="Q85" s="1310" t="s">
        <v>74</v>
      </c>
      <c r="R85" s="1169">
        <f>I79</f>
        <v>170</v>
      </c>
      <c r="S85" s="1169">
        <f>K83</f>
        <v>191</v>
      </c>
      <c r="T85" s="1169">
        <f>M85</f>
        <v>173</v>
      </c>
      <c r="U85" s="1700">
        <f t="shared" si="12"/>
        <v>534</v>
      </c>
      <c r="V85" s="1701"/>
      <c r="W85" s="1169">
        <v>0</v>
      </c>
      <c r="X85" s="1329">
        <f t="shared" si="11"/>
        <v>534</v>
      </c>
      <c r="Y85" s="1194">
        <f t="shared" si="13"/>
        <v>178</v>
      </c>
      <c r="AA85" s="1358">
        <v>7</v>
      </c>
      <c r="AB85" s="1490" t="s">
        <v>585</v>
      </c>
      <c r="AC85" s="1359">
        <v>505</v>
      </c>
      <c r="AD85" s="1228"/>
    </row>
    <row r="86" spans="1:31" s="1236" customFormat="1" ht="20.100000000000001" customHeight="1" outlineLevel="1" thickBot="1" x14ac:dyDescent="0.25">
      <c r="A86" s="1705"/>
      <c r="B86" s="1317" t="s">
        <v>580</v>
      </c>
      <c r="C86" s="1111">
        <v>123</v>
      </c>
      <c r="D86" s="1317" t="s">
        <v>8</v>
      </c>
      <c r="E86" s="1111">
        <v>210</v>
      </c>
      <c r="F86" s="1318" t="s">
        <v>568</v>
      </c>
      <c r="G86" s="1111">
        <v>145</v>
      </c>
      <c r="H86" s="1317" t="s">
        <v>585</v>
      </c>
      <c r="I86" s="1111">
        <v>162</v>
      </c>
      <c r="J86" s="1317" t="s">
        <v>10</v>
      </c>
      <c r="K86" s="1111">
        <v>135</v>
      </c>
      <c r="L86" s="1317" t="s">
        <v>50</v>
      </c>
      <c r="M86" s="1112">
        <v>176</v>
      </c>
      <c r="N86" s="1160"/>
      <c r="O86" s="1146">
        <v>8</v>
      </c>
      <c r="P86" s="1319" t="s">
        <v>50</v>
      </c>
      <c r="Q86" s="1310" t="s">
        <v>78</v>
      </c>
      <c r="R86" s="1169">
        <f>I80</f>
        <v>159</v>
      </c>
      <c r="S86" s="1169">
        <f>K82</f>
        <v>161</v>
      </c>
      <c r="T86" s="1169">
        <f>M86</f>
        <v>176</v>
      </c>
      <c r="U86" s="1700">
        <f t="shared" si="12"/>
        <v>496</v>
      </c>
      <c r="V86" s="1701"/>
      <c r="W86" s="1169">
        <v>24</v>
      </c>
      <c r="X86" s="1329">
        <f t="shared" si="11"/>
        <v>520</v>
      </c>
      <c r="Y86" s="1194">
        <f t="shared" si="13"/>
        <v>173.33333333333334</v>
      </c>
      <c r="AA86" s="1360">
        <v>8</v>
      </c>
      <c r="AB86" s="1484" t="s">
        <v>14</v>
      </c>
      <c r="AC86" s="1359">
        <v>467</v>
      </c>
      <c r="AD86" s="1228"/>
    </row>
    <row r="87" spans="1:31" s="1160" customFormat="1" ht="20.100000000000001" customHeight="1" outlineLevel="1" x14ac:dyDescent="0.2">
      <c r="A87" s="1726"/>
      <c r="O87" s="1146">
        <v>9</v>
      </c>
      <c r="P87" s="1319" t="s">
        <v>46</v>
      </c>
      <c r="Q87" s="1310" t="s">
        <v>520</v>
      </c>
      <c r="R87" s="1169">
        <f>K79</f>
        <v>155</v>
      </c>
      <c r="S87" s="1169">
        <f>M83</f>
        <v>164</v>
      </c>
      <c r="T87" s="1169">
        <f>C85</f>
        <v>184</v>
      </c>
      <c r="U87" s="1700">
        <f t="shared" si="12"/>
        <v>503</v>
      </c>
      <c r="V87" s="1701"/>
      <c r="W87" s="1169">
        <v>24</v>
      </c>
      <c r="X87" s="1329">
        <f t="shared" si="11"/>
        <v>527</v>
      </c>
      <c r="Y87" s="1194">
        <f t="shared" si="13"/>
        <v>175.66666666666666</v>
      </c>
      <c r="Z87" s="1241"/>
      <c r="AA87" s="1358">
        <v>9</v>
      </c>
      <c r="AB87" s="1478" t="s">
        <v>12</v>
      </c>
      <c r="AC87" s="1359">
        <v>464</v>
      </c>
      <c r="AD87" s="1151"/>
    </row>
    <row r="88" spans="1:31" s="1160" customFormat="1" ht="20.100000000000001" customHeight="1" outlineLevel="1" x14ac:dyDescent="0.2">
      <c r="A88" s="1726"/>
      <c r="B88" s="1154"/>
      <c r="C88" s="1151"/>
      <c r="D88" s="1154"/>
      <c r="E88" s="1151"/>
      <c r="F88" s="1154"/>
      <c r="G88" s="1151"/>
      <c r="H88" s="1154"/>
      <c r="I88" s="1151"/>
      <c r="J88" s="1154"/>
      <c r="K88" s="1151"/>
      <c r="L88" s="1154"/>
      <c r="M88" s="1151"/>
      <c r="O88" s="1146">
        <v>10</v>
      </c>
      <c r="P88" s="1319" t="s">
        <v>580</v>
      </c>
      <c r="Q88" s="1310" t="s">
        <v>521</v>
      </c>
      <c r="R88" s="1169">
        <f>K80</f>
        <v>158</v>
      </c>
      <c r="S88" s="1169">
        <f>M82</f>
        <v>148</v>
      </c>
      <c r="T88" s="1169">
        <f>C86</f>
        <v>123</v>
      </c>
      <c r="U88" s="1700">
        <f t="shared" si="12"/>
        <v>429</v>
      </c>
      <c r="V88" s="1701"/>
      <c r="W88" s="1169">
        <v>24</v>
      </c>
      <c r="X88" s="1329">
        <f t="shared" si="11"/>
        <v>453</v>
      </c>
      <c r="Y88" s="1194">
        <f t="shared" si="13"/>
        <v>151</v>
      </c>
      <c r="AA88" s="1358">
        <v>10</v>
      </c>
      <c r="AB88" s="1479" t="s">
        <v>580</v>
      </c>
      <c r="AC88" s="1359">
        <v>453</v>
      </c>
      <c r="AD88" s="1151"/>
    </row>
    <row r="89" spans="1:31" s="1160" customFormat="1" ht="20.100000000000001" customHeight="1" outlineLevel="1" x14ac:dyDescent="0.2">
      <c r="A89" s="1726"/>
      <c r="B89" s="1177"/>
      <c r="C89" s="1161"/>
      <c r="D89" s="1247"/>
      <c r="E89" s="1161"/>
      <c r="F89" s="1177"/>
      <c r="G89" s="1161"/>
      <c r="H89" s="1177"/>
      <c r="I89" s="1161"/>
      <c r="J89" s="1247"/>
      <c r="K89" s="1161"/>
      <c r="L89" s="1247"/>
      <c r="M89" s="1161"/>
      <c r="O89" s="1146">
        <v>11</v>
      </c>
      <c r="P89" s="1319" t="s">
        <v>14</v>
      </c>
      <c r="Q89" s="1310" t="s">
        <v>523</v>
      </c>
      <c r="R89" s="1169">
        <f>M79</f>
        <v>141</v>
      </c>
      <c r="S89" s="1169">
        <f>C83</f>
        <v>157</v>
      </c>
      <c r="T89" s="1169">
        <f>E85</f>
        <v>145</v>
      </c>
      <c r="U89" s="1700">
        <f t="shared" si="12"/>
        <v>443</v>
      </c>
      <c r="V89" s="1701"/>
      <c r="W89" s="1169">
        <v>24</v>
      </c>
      <c r="X89" s="1329">
        <f t="shared" si="11"/>
        <v>467</v>
      </c>
      <c r="Y89" s="1194">
        <f t="shared" si="13"/>
        <v>155.66666666666666</v>
      </c>
      <c r="AA89" s="1360">
        <v>11</v>
      </c>
      <c r="AB89" s="1490" t="s">
        <v>10</v>
      </c>
      <c r="AC89" s="1359">
        <v>426</v>
      </c>
      <c r="AD89" s="1151"/>
    </row>
    <row r="90" spans="1:31" s="1160" customFormat="1" ht="20.100000000000001" customHeight="1" outlineLevel="1" thickBot="1" x14ac:dyDescent="0.25">
      <c r="A90" s="1105"/>
      <c r="B90" s="1247"/>
      <c r="C90" s="1161"/>
      <c r="D90" s="1177"/>
      <c r="E90" s="1161"/>
      <c r="F90" s="1177"/>
      <c r="G90" s="1161"/>
      <c r="H90" s="1177"/>
      <c r="I90" s="1161"/>
      <c r="J90" s="1177"/>
      <c r="K90" s="1161"/>
      <c r="L90" s="1177"/>
      <c r="M90" s="1161"/>
      <c r="O90" s="1147">
        <v>12</v>
      </c>
      <c r="P90" s="1321" t="s">
        <v>8</v>
      </c>
      <c r="Q90" s="1322" t="s">
        <v>524</v>
      </c>
      <c r="R90" s="1182">
        <f>M80</f>
        <v>181</v>
      </c>
      <c r="S90" s="1182">
        <f>C82</f>
        <v>122</v>
      </c>
      <c r="T90" s="1182">
        <f>E86</f>
        <v>210</v>
      </c>
      <c r="U90" s="1698">
        <f t="shared" si="12"/>
        <v>513</v>
      </c>
      <c r="V90" s="1699"/>
      <c r="W90" s="1182">
        <v>24</v>
      </c>
      <c r="X90" s="1362">
        <f t="shared" si="11"/>
        <v>537</v>
      </c>
      <c r="Y90" s="1243">
        <f t="shared" si="13"/>
        <v>179</v>
      </c>
      <c r="AA90" s="1363">
        <v>12</v>
      </c>
      <c r="AB90" s="1491" t="s">
        <v>568</v>
      </c>
      <c r="AC90" s="1364">
        <v>422</v>
      </c>
      <c r="AD90" s="1151"/>
    </row>
    <row r="91" spans="1:31" s="1160" customFormat="1" ht="20.100000000000001" customHeight="1" x14ac:dyDescent="0.2">
      <c r="A91" s="1105"/>
      <c r="B91" s="1100"/>
      <c r="C91" s="1101"/>
      <c r="D91" s="1100"/>
      <c r="E91" s="1101"/>
      <c r="F91" s="1100"/>
      <c r="G91" s="1101"/>
      <c r="H91" s="1100"/>
      <c r="I91" s="1101"/>
      <c r="J91" s="1101"/>
      <c r="K91" s="1101"/>
      <c r="L91" s="1101"/>
      <c r="M91" s="1101"/>
      <c r="AD91" s="1151"/>
    </row>
    <row r="92" spans="1:31" s="1160" customFormat="1" ht="20.100000000000001" customHeight="1" x14ac:dyDescent="0.25">
      <c r="A92" s="1105"/>
      <c r="B92" s="786"/>
      <c r="C92" s="1523" t="s">
        <v>477</v>
      </c>
      <c r="D92" s="1523"/>
      <c r="E92" s="1523"/>
      <c r="F92" s="1523"/>
      <c r="G92" s="1523"/>
      <c r="H92" s="1523"/>
      <c r="I92" s="1523"/>
      <c r="J92" s="1523"/>
      <c r="K92" s="1523"/>
      <c r="L92" s="1523"/>
      <c r="M92" s="1523"/>
      <c r="P92" s="786"/>
      <c r="Q92" s="786"/>
      <c r="R92" s="786"/>
      <c r="S92" s="786"/>
      <c r="T92" s="786"/>
      <c r="U92" s="786"/>
      <c r="V92" s="786"/>
      <c r="W92" s="786"/>
      <c r="X92" s="786"/>
      <c r="Y92" s="786"/>
      <c r="Z92" s="786"/>
      <c r="AB92" s="786"/>
      <c r="AC92" s="786"/>
      <c r="AD92" s="786"/>
      <c r="AE92" s="1431"/>
    </row>
    <row r="93" spans="1:31" s="1160" customFormat="1" ht="20.100000000000001" customHeight="1" x14ac:dyDescent="0.25">
      <c r="A93" s="786"/>
      <c r="B93" s="786"/>
      <c r="C93" s="1492"/>
      <c r="D93" s="1492"/>
      <c r="E93" s="1493"/>
      <c r="F93" s="1494"/>
      <c r="G93" s="1494"/>
      <c r="H93" s="1494"/>
      <c r="I93" s="1494"/>
      <c r="J93" s="1494"/>
      <c r="K93" s="1494"/>
      <c r="L93" s="1494"/>
      <c r="M93" s="1494"/>
      <c r="P93" s="786"/>
      <c r="Q93" s="786"/>
      <c r="R93" s="786"/>
      <c r="S93" s="786"/>
      <c r="T93" s="786"/>
      <c r="U93" s="786"/>
      <c r="V93" s="786"/>
      <c r="W93" s="786"/>
      <c r="X93" s="786"/>
      <c r="Y93" s="786"/>
      <c r="Z93" s="786"/>
      <c r="AA93" s="786"/>
      <c r="AB93" s="786"/>
      <c r="AC93" s="786"/>
      <c r="AD93" s="786"/>
      <c r="AE93" s="1431"/>
    </row>
    <row r="94" spans="1:31" s="1160" customFormat="1" ht="20.100000000000001" customHeight="1" x14ac:dyDescent="0.25">
      <c r="A94" s="786"/>
      <c r="B94" s="786"/>
      <c r="C94" s="1495"/>
      <c r="D94" s="1496" t="s">
        <v>635</v>
      </c>
      <c r="E94" s="1496"/>
      <c r="F94" s="1496"/>
      <c r="G94" s="1496"/>
      <c r="H94" s="1496"/>
      <c r="I94" s="1496"/>
      <c r="J94" s="1496"/>
      <c r="K94" s="1496"/>
      <c r="L94" s="1496"/>
      <c r="M94" s="1496"/>
      <c r="N94" s="1523"/>
      <c r="O94" s="1492"/>
      <c r="P94" s="786"/>
      <c r="Q94" s="786"/>
      <c r="R94" s="786"/>
      <c r="S94" s="786"/>
      <c r="T94" s="786"/>
      <c r="U94" s="786"/>
      <c r="V94" s="786"/>
      <c r="W94" s="786"/>
      <c r="X94" s="786"/>
      <c r="Y94" s="786"/>
      <c r="Z94" s="786"/>
      <c r="AA94" s="786"/>
      <c r="AB94" s="786"/>
      <c r="AC94" s="786"/>
      <c r="AD94" s="786"/>
      <c r="AE94" s="1431"/>
    </row>
    <row r="95" spans="1:31" s="786" customFormat="1" ht="21.75" customHeight="1" x14ac:dyDescent="0.25">
      <c r="C95" s="1495"/>
      <c r="D95" s="1496"/>
      <c r="E95" s="1496"/>
      <c r="F95" s="1496"/>
      <c r="G95" s="1496"/>
      <c r="H95" s="1496"/>
      <c r="I95" s="1496"/>
      <c r="J95" s="1496"/>
      <c r="K95" s="1496"/>
      <c r="L95" s="1496"/>
      <c r="M95" s="1496"/>
      <c r="N95" s="1494"/>
      <c r="O95" s="1492"/>
    </row>
    <row r="96" spans="1:31" s="786" customFormat="1" ht="12" customHeight="1" x14ac:dyDescent="0.25">
      <c r="C96" s="1497" t="s">
        <v>636</v>
      </c>
      <c r="D96" s="1495" t="s">
        <v>637</v>
      </c>
      <c r="E96" s="1498"/>
      <c r="F96" s="1498"/>
      <c r="G96" s="1498"/>
      <c r="H96" s="1498"/>
      <c r="I96" s="1498"/>
      <c r="J96" s="1498"/>
      <c r="K96" s="1498"/>
      <c r="L96" s="1498"/>
      <c r="M96" s="1498"/>
      <c r="N96" s="1496"/>
      <c r="O96" s="1492"/>
    </row>
    <row r="97" spans="1:30" s="786" customFormat="1" ht="15" customHeight="1" x14ac:dyDescent="0.25">
      <c r="C97" s="1495"/>
      <c r="D97" s="1499" t="s">
        <v>638</v>
      </c>
      <c r="E97" s="1498"/>
      <c r="F97" s="1498"/>
      <c r="G97" s="1498"/>
      <c r="H97" s="1498"/>
      <c r="I97" s="1498"/>
      <c r="J97" s="1498"/>
      <c r="K97" s="1498"/>
      <c r="L97" s="1498"/>
      <c r="M97" s="1498"/>
      <c r="N97" s="1496"/>
      <c r="O97" s="1492"/>
    </row>
    <row r="98" spans="1:30" s="786" customFormat="1" ht="12" customHeight="1" x14ac:dyDescent="0.25">
      <c r="C98" s="1495"/>
      <c r="D98" s="1499" t="s">
        <v>639</v>
      </c>
      <c r="E98" s="1498"/>
      <c r="F98" s="1498"/>
      <c r="G98" s="1498"/>
      <c r="H98" s="1498"/>
      <c r="I98" s="1498"/>
      <c r="J98" s="1498"/>
      <c r="K98" s="1498"/>
      <c r="L98" s="1498"/>
      <c r="M98" s="1498"/>
      <c r="N98" s="1498"/>
      <c r="O98" s="1495"/>
    </row>
    <row r="99" spans="1:30" s="786" customFormat="1" ht="15" customHeight="1" x14ac:dyDescent="0.25">
      <c r="C99" s="1495"/>
      <c r="D99" s="1496"/>
      <c r="E99" s="1496"/>
      <c r="F99" s="1496"/>
      <c r="G99" s="1496"/>
      <c r="H99" s="1496"/>
      <c r="I99" s="1496"/>
      <c r="J99" s="1496"/>
      <c r="K99" s="1496"/>
      <c r="L99" s="1496"/>
      <c r="M99" s="1496"/>
      <c r="N99" s="1498"/>
      <c r="O99" s="1495"/>
    </row>
    <row r="100" spans="1:30" s="786" customFormat="1" ht="15" customHeight="1" x14ac:dyDescent="0.25">
      <c r="C100" s="1495"/>
      <c r="D100" s="1496" t="s">
        <v>640</v>
      </c>
      <c r="E100" s="1496"/>
      <c r="F100" s="1496"/>
      <c r="G100" s="1496"/>
      <c r="H100" s="1496"/>
      <c r="I100" s="1496"/>
      <c r="J100" s="1496"/>
      <c r="K100" s="1496"/>
      <c r="L100" s="1496"/>
      <c r="M100" s="1496"/>
      <c r="N100" s="1498"/>
      <c r="O100" s="1495"/>
    </row>
    <row r="101" spans="1:30" s="786" customFormat="1" ht="15" customHeight="1" x14ac:dyDescent="0.25">
      <c r="C101" s="1495"/>
      <c r="D101" s="1496"/>
      <c r="E101" s="1496"/>
      <c r="F101" s="1496"/>
      <c r="G101" s="1496"/>
      <c r="H101" s="1496"/>
      <c r="I101" s="1496"/>
      <c r="J101" s="1496"/>
      <c r="K101" s="1496"/>
      <c r="L101" s="1496"/>
      <c r="M101" s="1496"/>
      <c r="N101" s="1496"/>
      <c r="O101" s="1492"/>
    </row>
    <row r="102" spans="1:30" s="786" customFormat="1" ht="12" customHeight="1" x14ac:dyDescent="0.25">
      <c r="C102" s="1497" t="s">
        <v>641</v>
      </c>
      <c r="D102" s="1495" t="s">
        <v>642</v>
      </c>
      <c r="E102" s="1498"/>
      <c r="F102" s="1498"/>
      <c r="G102" s="1498"/>
      <c r="H102" s="1498"/>
      <c r="I102" s="1498"/>
      <c r="J102" s="1498"/>
      <c r="K102" s="1498"/>
      <c r="L102" s="1498"/>
      <c r="M102" s="1498"/>
      <c r="N102" s="1496"/>
      <c r="O102" s="1492"/>
    </row>
    <row r="103" spans="1:30" s="786" customFormat="1" ht="15" customHeight="1" x14ac:dyDescent="0.25">
      <c r="C103" s="1497"/>
      <c r="D103" s="1495" t="s">
        <v>643</v>
      </c>
      <c r="E103" s="1498"/>
      <c r="F103" s="1498"/>
      <c r="G103" s="1498"/>
      <c r="H103" s="1498"/>
      <c r="I103" s="1498"/>
      <c r="J103" s="1498"/>
      <c r="K103" s="1498"/>
      <c r="L103" s="1498"/>
      <c r="M103" s="1498"/>
      <c r="N103" s="1496"/>
      <c r="O103" s="1492"/>
    </row>
    <row r="104" spans="1:30" s="786" customFormat="1" ht="12" customHeight="1" x14ac:dyDescent="0.25">
      <c r="C104" s="1495"/>
      <c r="D104" s="1499" t="s">
        <v>644</v>
      </c>
      <c r="E104" s="1498"/>
      <c r="F104" s="1498"/>
      <c r="G104" s="1498"/>
      <c r="H104" s="1498"/>
      <c r="I104" s="1498"/>
      <c r="J104" s="1498"/>
      <c r="K104" s="1498"/>
      <c r="L104" s="1498"/>
      <c r="M104" s="1498"/>
      <c r="N104" s="1498"/>
      <c r="O104" s="1495"/>
    </row>
    <row r="105" spans="1:30" s="786" customFormat="1" ht="15" customHeight="1" x14ac:dyDescent="0.25">
      <c r="C105" s="1495"/>
      <c r="D105" s="1499" t="s">
        <v>645</v>
      </c>
      <c r="E105" s="1498"/>
      <c r="F105" s="1498"/>
      <c r="G105" s="1498"/>
      <c r="H105" s="1498"/>
      <c r="I105" s="1498"/>
      <c r="J105" s="1498"/>
      <c r="K105" s="1498"/>
      <c r="L105" s="1498"/>
      <c r="M105" s="1498"/>
      <c r="N105" s="1498"/>
      <c r="O105" s="1495"/>
    </row>
    <row r="106" spans="1:30" s="786" customFormat="1" ht="15" customHeight="1" x14ac:dyDescent="0.25">
      <c r="C106" s="1495"/>
      <c r="D106" s="1499" t="s">
        <v>646</v>
      </c>
      <c r="E106" s="1498"/>
      <c r="F106" s="1498"/>
      <c r="G106" s="1498"/>
      <c r="H106" s="1498"/>
      <c r="I106" s="1498"/>
      <c r="J106" s="1498"/>
      <c r="K106" s="1498"/>
      <c r="L106" s="1498"/>
      <c r="M106" s="1498"/>
      <c r="N106" s="1498"/>
      <c r="O106" s="1495"/>
    </row>
    <row r="107" spans="1:30" s="786" customFormat="1" ht="15" customHeight="1" x14ac:dyDescent="0.25">
      <c r="C107" s="1495"/>
      <c r="D107" s="1499" t="s">
        <v>647</v>
      </c>
      <c r="E107" s="1498"/>
      <c r="F107" s="1498"/>
      <c r="G107" s="1498"/>
      <c r="H107" s="1498"/>
      <c r="I107" s="1498"/>
      <c r="J107" s="1498"/>
      <c r="K107" s="1498"/>
      <c r="L107" s="1498"/>
      <c r="M107" s="1498"/>
      <c r="N107" s="1498"/>
      <c r="O107" s="1495"/>
    </row>
    <row r="108" spans="1:30" s="1160" customFormat="1" ht="20.100000000000001" customHeight="1" x14ac:dyDescent="0.2">
      <c r="A108" s="1105"/>
      <c r="B108" s="1100"/>
      <c r="C108" s="1101"/>
      <c r="D108" s="1100"/>
      <c r="E108" s="1101"/>
      <c r="F108" s="1100"/>
      <c r="G108" s="1101"/>
      <c r="H108" s="1100"/>
      <c r="I108" s="1101"/>
      <c r="J108" s="1101"/>
      <c r="K108" s="1101"/>
      <c r="L108" s="1101"/>
      <c r="M108" s="1101"/>
      <c r="AD108" s="1151"/>
    </row>
    <row r="109" spans="1:30" s="1160" customFormat="1" ht="20.100000000000001" customHeight="1" x14ac:dyDescent="0.2">
      <c r="A109" s="1105"/>
      <c r="B109" s="1100"/>
      <c r="C109" s="1101"/>
      <c r="D109" s="1100"/>
      <c r="E109" s="1101"/>
      <c r="F109" s="1100"/>
      <c r="G109" s="1101"/>
      <c r="H109" s="1100"/>
      <c r="I109" s="1101"/>
      <c r="J109" s="1101"/>
      <c r="K109" s="1101"/>
      <c r="L109" s="1101"/>
      <c r="M109" s="1101"/>
      <c r="N109" s="1101"/>
      <c r="O109" s="1101"/>
      <c r="P109" s="1101"/>
      <c r="Q109" s="1101"/>
      <c r="R109" s="1101"/>
      <c r="S109" s="1101"/>
      <c r="T109" s="1101"/>
      <c r="U109" s="1101"/>
      <c r="V109" s="1101"/>
      <c r="W109" s="1101"/>
      <c r="X109" s="1101"/>
      <c r="Y109" s="1101"/>
      <c r="AA109" s="1101"/>
      <c r="AB109" s="1101"/>
      <c r="AC109" s="1101"/>
      <c r="AD109" s="1151"/>
    </row>
    <row r="110" spans="1:30" ht="15.75" x14ac:dyDescent="0.2">
      <c r="O110" s="1196"/>
      <c r="P110" s="1205"/>
      <c r="Q110" s="1160"/>
      <c r="R110" s="1160"/>
      <c r="S110" s="1160"/>
      <c r="T110" s="1160"/>
      <c r="U110" s="1160"/>
      <c r="V110" s="1160"/>
      <c r="W110" s="1160"/>
      <c r="X110" s="1160"/>
      <c r="Y110" s="1160"/>
      <c r="AA110" s="1101"/>
      <c r="AC110" s="1101"/>
    </row>
    <row r="111" spans="1:30" ht="15.75" x14ac:dyDescent="0.2">
      <c r="O111" s="1196"/>
      <c r="P111" s="1205"/>
      <c r="Q111" s="1160"/>
      <c r="R111" s="1160"/>
      <c r="S111" s="1160"/>
      <c r="T111" s="1160"/>
      <c r="U111" s="1160"/>
      <c r="V111" s="1160"/>
      <c r="W111" s="1160"/>
      <c r="X111" s="1160"/>
      <c r="Y111" s="1160"/>
      <c r="AA111" s="1101"/>
      <c r="AC111" s="1101"/>
    </row>
    <row r="112" spans="1:30" x14ac:dyDescent="0.2">
      <c r="AA112" s="1101"/>
      <c r="AC112" s="1101"/>
    </row>
    <row r="113" spans="27:29" x14ac:dyDescent="0.2">
      <c r="AA113" s="1101"/>
      <c r="AC113" s="1101"/>
    </row>
    <row r="114" spans="27:29" x14ac:dyDescent="0.2">
      <c r="AA114" s="1160"/>
      <c r="AB114" s="1160"/>
      <c r="AC114" s="1160"/>
    </row>
    <row r="115" spans="27:29" x14ac:dyDescent="0.2">
      <c r="AA115" s="1160"/>
      <c r="AB115" s="1160"/>
      <c r="AC115" s="1160"/>
    </row>
    <row r="118" spans="27:29" x14ac:dyDescent="0.2">
      <c r="AB118" s="1106"/>
    </row>
  </sheetData>
  <mergeCells count="50">
    <mergeCell ref="AB52:AB53"/>
    <mergeCell ref="AC52:AC53"/>
    <mergeCell ref="AA52:AA53"/>
    <mergeCell ref="AA77:AA78"/>
    <mergeCell ref="U78:V78"/>
    <mergeCell ref="O52:Y52"/>
    <mergeCell ref="A81:A83"/>
    <mergeCell ref="A87:A89"/>
    <mergeCell ref="AB77:AB78"/>
    <mergeCell ref="AC77:AC78"/>
    <mergeCell ref="U79:V79"/>
    <mergeCell ref="U80:V80"/>
    <mergeCell ref="U81:V81"/>
    <mergeCell ref="U82:V82"/>
    <mergeCell ref="A84:A86"/>
    <mergeCell ref="U84:V84"/>
    <mergeCell ref="U85:V85"/>
    <mergeCell ref="U86:V86"/>
    <mergeCell ref="U87:V87"/>
    <mergeCell ref="U88:V88"/>
    <mergeCell ref="U89:V89"/>
    <mergeCell ref="A63:A66"/>
    <mergeCell ref="A68:M68"/>
    <mergeCell ref="A77:M77"/>
    <mergeCell ref="O26:Y26"/>
    <mergeCell ref="A78:A80"/>
    <mergeCell ref="AC5:AC6"/>
    <mergeCell ref="AB5:AB6"/>
    <mergeCell ref="A1:AC1"/>
    <mergeCell ref="A2:AC2"/>
    <mergeCell ref="O5:Y5"/>
    <mergeCell ref="AA5:AA6"/>
    <mergeCell ref="A5:M5"/>
    <mergeCell ref="A6:A9"/>
    <mergeCell ref="U90:V90"/>
    <mergeCell ref="U83:V83"/>
    <mergeCell ref="A10:A13"/>
    <mergeCell ref="A14:A17"/>
    <mergeCell ref="A41:M41"/>
    <mergeCell ref="A42:A44"/>
    <mergeCell ref="A45:A47"/>
    <mergeCell ref="A69:A72"/>
    <mergeCell ref="O77:Y77"/>
    <mergeCell ref="A26:M26"/>
    <mergeCell ref="A27:A30"/>
    <mergeCell ref="A52:M52"/>
    <mergeCell ref="A53:A56"/>
    <mergeCell ref="A31:A34"/>
    <mergeCell ref="A35:A38"/>
    <mergeCell ref="A58:A61"/>
  </mergeCells>
  <conditionalFormatting sqref="C7:C9 M70:N70 M79:N80 M54:N56 A62:N62 C24 E24 G24 I24 K24 M24 O47:Y50">
    <cfRule type="cellIs" dxfId="322" priority="46" stopIfTrue="1" operator="greaterThanOrEqual">
      <formula>200</formula>
    </cfRule>
  </conditionalFormatting>
  <conditionalFormatting sqref="C11:C13">
    <cfRule type="cellIs" dxfId="321" priority="45" stopIfTrue="1" operator="greaterThanOrEqual">
      <formula>200</formula>
    </cfRule>
  </conditionalFormatting>
  <conditionalFormatting sqref="C15:C23">
    <cfRule type="cellIs" dxfId="320" priority="44" stopIfTrue="1" operator="greaterThanOrEqual">
      <formula>200</formula>
    </cfRule>
  </conditionalFormatting>
  <conditionalFormatting sqref="C28:C30">
    <cfRule type="cellIs" dxfId="319" priority="22" stopIfTrue="1" operator="greaterThanOrEqual">
      <formula>200</formula>
    </cfRule>
  </conditionalFormatting>
  <conditionalFormatting sqref="C32:C34">
    <cfRule type="cellIs" dxfId="318" priority="21" stopIfTrue="1" operator="greaterThanOrEqual">
      <formula>200</formula>
    </cfRule>
  </conditionalFormatting>
  <conditionalFormatting sqref="C36:C40">
    <cfRule type="cellIs" dxfId="317" priority="20" stopIfTrue="1" operator="greaterThanOrEqual">
      <formula>200</formula>
    </cfRule>
  </conditionalFormatting>
  <conditionalFormatting sqref="C43:C44 E43:E44 G43:G44 I43:I44 K43:K44 M43:M44">
    <cfRule type="cellIs" dxfId="316" priority="51" stopIfTrue="1" operator="greaterThanOrEqual">
      <formula>200</formula>
    </cfRule>
  </conditionalFormatting>
  <conditionalFormatting sqref="C46:C48 E46:E48 G46:G48 I46:I48 K46:K48 M46:M48">
    <cfRule type="cellIs" dxfId="315" priority="50" stopIfTrue="1" operator="greaterThanOrEqual">
      <formula>200</formula>
    </cfRule>
  </conditionalFormatting>
  <conditionalFormatting sqref="C54:C56">
    <cfRule type="cellIs" dxfId="314" priority="49" stopIfTrue="1" operator="greaterThanOrEqual">
      <formula>200</formula>
    </cfRule>
  </conditionalFormatting>
  <conditionalFormatting sqref="C70:C74 E70:E74 G70:G74 I70:I74 K70:K74 M71:M74">
    <cfRule type="cellIs" dxfId="313" priority="1" stopIfTrue="1" operator="greaterThanOrEqual">
      <formula>200</formula>
    </cfRule>
  </conditionalFormatting>
  <conditionalFormatting sqref="C85:C86">
    <cfRule type="cellIs" dxfId="312" priority="25" stopIfTrue="1" operator="greaterThanOrEqual">
      <formula>200</formula>
    </cfRule>
  </conditionalFormatting>
  <conditionalFormatting sqref="C89:C90 E89:E90 G89:G90 I89:I90 K89:K90 M89:M90">
    <cfRule type="cellIs" dxfId="311" priority="52" stopIfTrue="1" operator="greaterThanOrEqual">
      <formula>200</formula>
    </cfRule>
  </conditionalFormatting>
  <conditionalFormatting sqref="E7:E9">
    <cfRule type="cellIs" dxfId="310" priority="43" stopIfTrue="1" operator="greaterThanOrEqual">
      <formula>200</formula>
    </cfRule>
  </conditionalFormatting>
  <conditionalFormatting sqref="E11:E13">
    <cfRule type="cellIs" dxfId="309" priority="42" stopIfTrue="1" operator="greaterThanOrEqual">
      <formula>200</formula>
    </cfRule>
  </conditionalFormatting>
  <conditionalFormatting sqref="E15:E23">
    <cfRule type="cellIs" dxfId="308" priority="41" stopIfTrue="1" operator="greaterThanOrEqual">
      <formula>200</formula>
    </cfRule>
  </conditionalFormatting>
  <conditionalFormatting sqref="E28:E30">
    <cfRule type="cellIs" dxfId="307" priority="19" stopIfTrue="1" operator="greaterThanOrEqual">
      <formula>200</formula>
    </cfRule>
  </conditionalFormatting>
  <conditionalFormatting sqref="E32:E34">
    <cfRule type="cellIs" dxfId="306" priority="18" stopIfTrue="1" operator="greaterThanOrEqual">
      <formula>200</formula>
    </cfRule>
  </conditionalFormatting>
  <conditionalFormatting sqref="E36:E40">
    <cfRule type="cellIs" dxfId="305" priority="17" stopIfTrue="1" operator="greaterThanOrEqual">
      <formula>200</formula>
    </cfRule>
  </conditionalFormatting>
  <conditionalFormatting sqref="E54:E56">
    <cfRule type="cellIs" dxfId="304" priority="48" stopIfTrue="1" operator="greaterThanOrEqual">
      <formula>200</formula>
    </cfRule>
  </conditionalFormatting>
  <conditionalFormatting sqref="E85:E86">
    <cfRule type="cellIs" dxfId="303" priority="24" stopIfTrue="1" operator="greaterThanOrEqual">
      <formula>200</formula>
    </cfRule>
  </conditionalFormatting>
  <conditionalFormatting sqref="G7:G9">
    <cfRule type="cellIs" dxfId="302" priority="40" stopIfTrue="1" operator="greaterThanOrEqual">
      <formula>200</formula>
    </cfRule>
  </conditionalFormatting>
  <conditionalFormatting sqref="G11:G13">
    <cfRule type="cellIs" dxfId="301" priority="39" stopIfTrue="1" operator="greaterThanOrEqual">
      <formula>200</formula>
    </cfRule>
  </conditionalFormatting>
  <conditionalFormatting sqref="G15:G23">
    <cfRule type="cellIs" dxfId="300" priority="38" stopIfTrue="1" operator="greaterThanOrEqual">
      <formula>200</formula>
    </cfRule>
  </conditionalFormatting>
  <conditionalFormatting sqref="G28:G30">
    <cfRule type="cellIs" dxfId="299" priority="16" stopIfTrue="1" operator="greaterThanOrEqual">
      <formula>200</formula>
    </cfRule>
  </conditionalFormatting>
  <conditionalFormatting sqref="G32:G34">
    <cfRule type="cellIs" dxfId="298" priority="15" stopIfTrue="1" operator="greaterThanOrEqual">
      <formula>200</formula>
    </cfRule>
  </conditionalFormatting>
  <conditionalFormatting sqref="G36:G40">
    <cfRule type="cellIs" dxfId="297" priority="14" stopIfTrue="1" operator="greaterThanOrEqual">
      <formula>200</formula>
    </cfRule>
  </conditionalFormatting>
  <conditionalFormatting sqref="G54:G56">
    <cfRule type="cellIs" dxfId="296" priority="47" stopIfTrue="1" operator="greaterThanOrEqual">
      <formula>200</formula>
    </cfRule>
  </conditionalFormatting>
  <conditionalFormatting sqref="G85:G86">
    <cfRule type="cellIs" dxfId="295" priority="23" stopIfTrue="1" operator="greaterThanOrEqual">
      <formula>200</formula>
    </cfRule>
  </conditionalFormatting>
  <conditionalFormatting sqref="I7:I9">
    <cfRule type="cellIs" dxfId="294" priority="35" stopIfTrue="1" operator="greaterThanOrEqual">
      <formula>200</formula>
    </cfRule>
  </conditionalFormatting>
  <conditionalFormatting sqref="I11:I13">
    <cfRule type="cellIs" dxfId="293" priority="36" stopIfTrue="1" operator="greaterThanOrEqual">
      <formula>200</formula>
    </cfRule>
  </conditionalFormatting>
  <conditionalFormatting sqref="I15:I23">
    <cfRule type="cellIs" dxfId="292" priority="37" stopIfTrue="1" operator="greaterThanOrEqual">
      <formula>200</formula>
    </cfRule>
  </conditionalFormatting>
  <conditionalFormatting sqref="I28:I30">
    <cfRule type="cellIs" dxfId="291" priority="11" stopIfTrue="1" operator="greaterThanOrEqual">
      <formula>200</formula>
    </cfRule>
  </conditionalFormatting>
  <conditionalFormatting sqref="I32:I34">
    <cfRule type="cellIs" dxfId="290" priority="12" stopIfTrue="1" operator="greaterThanOrEqual">
      <formula>200</formula>
    </cfRule>
  </conditionalFormatting>
  <conditionalFormatting sqref="I36:I40">
    <cfRule type="cellIs" dxfId="289" priority="13" stopIfTrue="1" operator="greaterThanOrEqual">
      <formula>200</formula>
    </cfRule>
  </conditionalFormatting>
  <conditionalFormatting sqref="I85:I86">
    <cfRule type="cellIs" dxfId="288" priority="26" stopIfTrue="1" operator="greaterThanOrEqual">
      <formula>200</formula>
    </cfRule>
  </conditionalFormatting>
  <conditionalFormatting sqref="K7:K9">
    <cfRule type="cellIs" dxfId="287" priority="34" stopIfTrue="1" operator="greaterThanOrEqual">
      <formula>200</formula>
    </cfRule>
  </conditionalFormatting>
  <conditionalFormatting sqref="K11:K13">
    <cfRule type="cellIs" dxfId="286" priority="31" stopIfTrue="1" operator="greaterThanOrEqual">
      <formula>200</formula>
    </cfRule>
  </conditionalFormatting>
  <conditionalFormatting sqref="K15:K23">
    <cfRule type="cellIs" dxfId="285" priority="30" stopIfTrue="1" operator="greaterThanOrEqual">
      <formula>200</formula>
    </cfRule>
  </conditionalFormatting>
  <conditionalFormatting sqref="K28:K30">
    <cfRule type="cellIs" dxfId="284" priority="10" stopIfTrue="1" operator="greaterThanOrEqual">
      <formula>200</formula>
    </cfRule>
  </conditionalFormatting>
  <conditionalFormatting sqref="K32:K34">
    <cfRule type="cellIs" dxfId="283" priority="7" stopIfTrue="1" operator="greaterThanOrEqual">
      <formula>200</formula>
    </cfRule>
  </conditionalFormatting>
  <conditionalFormatting sqref="K36:K40">
    <cfRule type="cellIs" dxfId="282" priority="6" stopIfTrue="1" operator="greaterThanOrEqual">
      <formula>200</formula>
    </cfRule>
  </conditionalFormatting>
  <conditionalFormatting sqref="K85:K86">
    <cfRule type="cellIs" dxfId="281" priority="27" stopIfTrue="1" operator="greaterThanOrEqual">
      <formula>200</formula>
    </cfRule>
  </conditionalFormatting>
  <conditionalFormatting sqref="M7:M9">
    <cfRule type="cellIs" dxfId="280" priority="33" stopIfTrue="1" operator="greaterThanOrEqual">
      <formula>200</formula>
    </cfRule>
  </conditionalFormatting>
  <conditionalFormatting sqref="M11:M13">
    <cfRule type="cellIs" dxfId="279" priority="32" stopIfTrue="1" operator="greaterThanOrEqual">
      <formula>200</formula>
    </cfRule>
  </conditionalFormatting>
  <conditionalFormatting sqref="M15:M23">
    <cfRule type="cellIs" dxfId="278" priority="29" stopIfTrue="1" operator="greaterThanOrEqual">
      <formula>200</formula>
    </cfRule>
  </conditionalFormatting>
  <conditionalFormatting sqref="M28:M30">
    <cfRule type="cellIs" dxfId="277" priority="9" stopIfTrue="1" operator="greaterThanOrEqual">
      <formula>200</formula>
    </cfRule>
  </conditionalFormatting>
  <conditionalFormatting sqref="M32:M34">
    <cfRule type="cellIs" dxfId="276" priority="8" stopIfTrue="1" operator="greaterThanOrEqual">
      <formula>200</formula>
    </cfRule>
  </conditionalFormatting>
  <conditionalFormatting sqref="M36:M40">
    <cfRule type="cellIs" dxfId="275" priority="5" stopIfTrue="1" operator="greaterThanOrEqual">
      <formula>200</formula>
    </cfRule>
  </conditionalFormatting>
  <conditionalFormatting sqref="M85:M86">
    <cfRule type="cellIs" dxfId="274" priority="28" stopIfTrue="1" operator="greaterThanOrEqual">
      <formula>200</formula>
    </cfRule>
  </conditionalFormatting>
  <conditionalFormatting sqref="Z71:Z74 N71:N72 N7:N8 N12:N14 N25:N26 N29:N30 N35:N39 I54:I56 K54:K56 C59:C61 E59:E61 G59:G61 I59:I61 K59:K61 M59:M61 N60:N61 N63 C64:C66 E64:E66 G64:G66 I64:I66 K64:K66 M64:M66 C79:C80 E79:E80 G79:G80 I79:I80 K79:K80 C82:C83 E82:E83 G82:G83 I82:I83 K82:K83 M82:M83">
    <cfRule type="cellIs" dxfId="273" priority="59" stopIfTrue="1" operator="greaterThanOrEqual">
      <formula>200</formula>
    </cfRule>
  </conditionalFormatting>
  <conditionalFormatting sqref="N69:N72 Z70:Z74 N78:N80">
    <cfRule type="containsText" dxfId="272" priority="57" stopIfTrue="1" operator="containsText" text="Оксана">
      <formula>NOT(ISERROR(SEARCH("Оксана",N69)))</formula>
    </cfRule>
    <cfRule type="containsText" dxfId="271" priority="58" stopIfTrue="1" operator="containsText" text="Людмила">
      <formula>NOT(ISERROR(SEARCH("Людмила",N69)))</formula>
    </cfRule>
  </conditionalFormatting>
  <conditionalFormatting sqref="N70:N72 Z71:Z74 N79:N80">
    <cfRule type="containsText" dxfId="270" priority="56" stopIfTrue="1" operator="containsText" text="Ольга">
      <formula>NOT(ISERROR(SEARCH("Ольга",N70)))</formula>
    </cfRule>
  </conditionalFormatting>
  <conditionalFormatting sqref="Q7:Y24 Q54:Y71 Q76:Y76 Q79:T90 AC7:AC42 X51:Y51 W79:Y90">
    <cfRule type="cellIs" dxfId="269" priority="60" stopIfTrue="1" operator="lessThanOrEqual">
      <formula>0</formula>
    </cfRule>
  </conditionalFormatting>
  <conditionalFormatting sqref="Q28:Y45">
    <cfRule type="cellIs" dxfId="268" priority="3" stopIfTrue="1" operator="lessThanOrEqual">
      <formula>0</formula>
    </cfRule>
  </conditionalFormatting>
  <conditionalFormatting sqref="R7:U24 R54:U71 R76:U76 R79:T90">
    <cfRule type="cellIs" dxfId="267" priority="55" stopIfTrue="1" operator="greaterThanOrEqual">
      <formula>200</formula>
    </cfRule>
  </conditionalFormatting>
  <conditionalFormatting sqref="R28:U45">
    <cfRule type="cellIs" dxfId="266" priority="2" stopIfTrue="1" operator="greaterThanOrEqual">
      <formula>200</formula>
    </cfRule>
  </conditionalFormatting>
  <conditionalFormatting sqref="U79:U90">
    <cfRule type="cellIs" dxfId="265" priority="4" stopIfTrue="1" operator="lessThanOrEqual">
      <formula>0</formula>
    </cfRule>
  </conditionalFormatting>
  <pageMargins left="0.7" right="0.7" top="0.75" bottom="0.75" header="0.3" footer="0.3"/>
  <pageSetup paperSize="9" orientation="portrait" horizontalDpi="200" verticalDpi="200" r:id="rId1"/>
  <ignoredErrors>
    <ignoredError sqref="AA7:AA4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C2:Q75"/>
  <sheetViews>
    <sheetView zoomScale="75" zoomScaleNormal="75" workbookViewId="0">
      <selection activeCell="U66" sqref="U66"/>
    </sheetView>
  </sheetViews>
  <sheetFormatPr defaultRowHeight="12.75" x14ac:dyDescent="0.2"/>
  <cols>
    <col min="1" max="2" width="9.140625" style="942"/>
    <col min="3" max="3" width="8.7109375" style="942" customWidth="1"/>
    <col min="4" max="4" width="33.85546875" style="942" bestFit="1" customWidth="1"/>
    <col min="5" max="6" width="11.7109375" style="942" customWidth="1"/>
    <col min="7" max="10" width="9.7109375" style="942" customWidth="1"/>
    <col min="11" max="11" width="8.7109375" style="942" customWidth="1"/>
    <col min="12" max="15" width="12.7109375" style="942" customWidth="1"/>
    <col min="16" max="16384" width="9.140625" style="942"/>
  </cols>
  <sheetData>
    <row r="2" spans="3:16" s="937" customFormat="1" ht="25.5" customHeight="1" x14ac:dyDescent="0.2">
      <c r="C2" s="1694" t="s">
        <v>471</v>
      </c>
      <c r="D2" s="1694"/>
      <c r="E2" s="1694"/>
      <c r="F2" s="1694"/>
      <c r="G2" s="1694"/>
      <c r="H2" s="1694"/>
      <c r="I2" s="1694"/>
      <c r="J2" s="1694"/>
      <c r="K2" s="1694"/>
      <c r="L2" s="1694"/>
      <c r="M2" s="1694"/>
      <c r="N2" s="1694"/>
      <c r="O2" s="1694"/>
    </row>
    <row r="3" spans="3:16" s="937" customFormat="1" ht="24.95" customHeight="1" x14ac:dyDescent="0.2">
      <c r="C3" s="1695" t="s">
        <v>495</v>
      </c>
      <c r="D3" s="1695"/>
      <c r="E3" s="1695"/>
      <c r="F3" s="1695"/>
      <c r="G3" s="1695"/>
      <c r="H3" s="1695"/>
      <c r="I3" s="1695"/>
      <c r="J3" s="1695"/>
      <c r="K3" s="1695"/>
      <c r="L3" s="1695"/>
      <c r="M3" s="1695"/>
      <c r="N3" s="1695"/>
      <c r="O3" s="1695"/>
    </row>
    <row r="4" spans="3:16" s="937" customFormat="1" ht="24.95" customHeight="1" x14ac:dyDescent="0.2">
      <c r="C4" s="1696" t="s">
        <v>501</v>
      </c>
      <c r="D4" s="1696"/>
      <c r="E4" s="1696"/>
      <c r="F4" s="1696"/>
      <c r="G4" s="1696"/>
      <c r="H4" s="1696"/>
      <c r="I4" s="1696"/>
      <c r="J4" s="1696"/>
      <c r="K4" s="1696"/>
      <c r="L4" s="1696"/>
      <c r="M4" s="1696"/>
      <c r="N4" s="1696"/>
      <c r="O4" s="1696"/>
    </row>
    <row r="5" spans="3:16" ht="21" x14ac:dyDescent="0.2">
      <c r="C5" s="939"/>
      <c r="D5" s="939"/>
      <c r="E5" s="939"/>
      <c r="F5" s="939"/>
      <c r="G5" s="939"/>
      <c r="H5" s="939"/>
      <c r="I5" s="939"/>
      <c r="J5" s="939"/>
      <c r="K5" s="939"/>
      <c r="L5" s="939"/>
      <c r="M5" s="939"/>
      <c r="N5" s="939"/>
      <c r="O5" s="940"/>
    </row>
    <row r="6" spans="3:16" ht="19.5" customHeight="1" thickBot="1" x14ac:dyDescent="0.25">
      <c r="C6" s="1697" t="s">
        <v>478</v>
      </c>
      <c r="D6" s="1697"/>
      <c r="E6" s="939"/>
      <c r="F6" s="939"/>
      <c r="G6" s="939"/>
      <c r="H6" s="939"/>
      <c r="I6" s="939"/>
      <c r="J6" s="939"/>
      <c r="K6" s="939"/>
      <c r="L6" s="939"/>
      <c r="M6" s="939"/>
      <c r="N6" s="939"/>
      <c r="O6" s="940"/>
      <c r="P6" s="941"/>
    </row>
    <row r="7" spans="3:16" ht="19.5" customHeight="1" x14ac:dyDescent="0.2">
      <c r="C7" s="1677" t="s">
        <v>5</v>
      </c>
      <c r="D7" s="1679" t="s">
        <v>472</v>
      </c>
      <c r="E7" s="1681" t="s">
        <v>492</v>
      </c>
      <c r="F7" s="1683" t="s">
        <v>491</v>
      </c>
      <c r="G7" s="1685" t="s">
        <v>7</v>
      </c>
      <c r="H7" s="1686"/>
      <c r="I7" s="1686"/>
      <c r="J7" s="1687"/>
      <c r="K7" s="1681" t="s">
        <v>481</v>
      </c>
      <c r="L7" s="1688" t="s">
        <v>484</v>
      </c>
      <c r="M7" s="1688" t="s">
        <v>482</v>
      </c>
      <c r="N7" s="1690" t="s">
        <v>483</v>
      </c>
      <c r="O7" s="1692" t="s">
        <v>485</v>
      </c>
      <c r="P7" s="941"/>
    </row>
    <row r="8" spans="3:16" ht="80.099999999999994" customHeight="1" thickBot="1" x14ac:dyDescent="0.25">
      <c r="C8" s="1678"/>
      <c r="D8" s="1680"/>
      <c r="E8" s="1682"/>
      <c r="F8" s="1684"/>
      <c r="G8" s="1029" t="s">
        <v>1</v>
      </c>
      <c r="H8" s="1030" t="s">
        <v>2</v>
      </c>
      <c r="I8" s="1030" t="s">
        <v>3</v>
      </c>
      <c r="J8" s="1031" t="s">
        <v>6</v>
      </c>
      <c r="K8" s="1682"/>
      <c r="L8" s="1689"/>
      <c r="M8" s="1689"/>
      <c r="N8" s="1691"/>
      <c r="O8" s="1693"/>
      <c r="P8" s="943"/>
    </row>
    <row r="9" spans="3:16" s="953" customFormat="1" ht="21.95" customHeight="1" x14ac:dyDescent="0.2">
      <c r="C9" s="944">
        <v>1</v>
      </c>
      <c r="D9" s="967" t="s">
        <v>47</v>
      </c>
      <c r="E9" s="946">
        <v>6</v>
      </c>
      <c r="F9" s="947">
        <v>1</v>
      </c>
      <c r="G9" s="948">
        <v>192</v>
      </c>
      <c r="H9" s="949">
        <v>196</v>
      </c>
      <c r="I9" s="949">
        <v>127</v>
      </c>
      <c r="J9" s="950">
        <v>154</v>
      </c>
      <c r="K9" s="962">
        <v>2</v>
      </c>
      <c r="L9" s="1298">
        <f t="shared" ref="L9" si="0">SUM(G9:J9)-MIN(G9:J9)</f>
        <v>542</v>
      </c>
      <c r="M9" s="964">
        <f t="shared" ref="M9" si="1">MAX(G9:J9)</f>
        <v>196</v>
      </c>
      <c r="N9" s="965">
        <f t="shared" ref="N9" si="2">ROUND(L9/3,1)</f>
        <v>180.7</v>
      </c>
      <c r="O9" s="952">
        <f t="shared" ref="O9" si="3">L9/10+K9</f>
        <v>56.2</v>
      </c>
      <c r="P9" s="1093"/>
    </row>
    <row r="10" spans="3:16" s="953" customFormat="1" ht="21.95" customHeight="1" x14ac:dyDescent="0.2">
      <c r="C10" s="1285">
        <v>2</v>
      </c>
      <c r="D10" s="1261" t="s">
        <v>34</v>
      </c>
      <c r="E10" s="1044">
        <v>5</v>
      </c>
      <c r="F10" s="1045">
        <v>2</v>
      </c>
      <c r="G10" s="1046">
        <v>159</v>
      </c>
      <c r="H10" s="1047">
        <v>151</v>
      </c>
      <c r="I10" s="1047">
        <v>184</v>
      </c>
      <c r="J10" s="1049">
        <v>197</v>
      </c>
      <c r="K10" s="1039"/>
      <c r="L10" s="1040">
        <f>SUM(G10:J10)-MIN(G10:J10)</f>
        <v>540</v>
      </c>
      <c r="M10" s="1041">
        <f>MAX(G10:J10)</f>
        <v>197</v>
      </c>
      <c r="N10" s="1042">
        <f>ROUND(L10/3,1)</f>
        <v>180</v>
      </c>
      <c r="O10" s="1043">
        <f>L10/10+K10</f>
        <v>54</v>
      </c>
      <c r="P10" s="1093"/>
    </row>
    <row r="11" spans="3:16" s="953" customFormat="1" ht="21.95" customHeight="1" x14ac:dyDescent="0.2">
      <c r="C11" s="944">
        <v>3</v>
      </c>
      <c r="D11" s="955" t="s">
        <v>41</v>
      </c>
      <c r="E11" s="946">
        <v>2</v>
      </c>
      <c r="F11" s="947">
        <v>1</v>
      </c>
      <c r="G11" s="948">
        <v>158</v>
      </c>
      <c r="H11" s="949">
        <v>171</v>
      </c>
      <c r="I11" s="949">
        <v>169</v>
      </c>
      <c r="J11" s="950">
        <v>168</v>
      </c>
      <c r="K11" s="962"/>
      <c r="L11" s="963">
        <f t="shared" ref="L11:L31" si="4">SUM(G11:J11)-MIN(G11:J11)</f>
        <v>508</v>
      </c>
      <c r="M11" s="1282">
        <f t="shared" ref="M11:M31" si="5">MAX(G11:J11)</f>
        <v>171</v>
      </c>
      <c r="N11" s="951">
        <f t="shared" ref="N11:N31" si="6">ROUND(L11/3,1)</f>
        <v>169.3</v>
      </c>
      <c r="O11" s="952">
        <f t="shared" ref="O11:O31" si="7">L11/10+K11</f>
        <v>50.8</v>
      </c>
      <c r="P11" s="1093"/>
    </row>
    <row r="12" spans="3:16" s="953" customFormat="1" ht="21.95" customHeight="1" x14ac:dyDescent="0.2">
      <c r="C12" s="1285">
        <v>4</v>
      </c>
      <c r="D12" s="1260" t="s">
        <v>569</v>
      </c>
      <c r="E12" s="1044">
        <v>4</v>
      </c>
      <c r="F12" s="1045">
        <v>2</v>
      </c>
      <c r="G12" s="1046">
        <v>175</v>
      </c>
      <c r="H12" s="1047">
        <v>112</v>
      </c>
      <c r="I12" s="1047">
        <v>133</v>
      </c>
      <c r="J12" s="1049">
        <v>188</v>
      </c>
      <c r="K12" s="1039"/>
      <c r="L12" s="1040">
        <f>SUM(G12:J12)-MIN(G12:J12)</f>
        <v>496</v>
      </c>
      <c r="M12" s="1041">
        <f>MAX(G12:J12)</f>
        <v>188</v>
      </c>
      <c r="N12" s="1042">
        <f>ROUND(L12/3,1)</f>
        <v>165.3</v>
      </c>
      <c r="O12" s="1043">
        <f>L12/10+K12</f>
        <v>49.6</v>
      </c>
      <c r="P12" s="1093"/>
    </row>
    <row r="13" spans="3:16" s="953" customFormat="1" ht="21.95" customHeight="1" x14ac:dyDescent="0.2">
      <c r="C13" s="944">
        <v>5</v>
      </c>
      <c r="D13" s="955" t="s">
        <v>568</v>
      </c>
      <c r="E13" s="956">
        <v>2</v>
      </c>
      <c r="F13" s="957">
        <v>1</v>
      </c>
      <c r="G13" s="958">
        <v>131</v>
      </c>
      <c r="H13" s="959">
        <v>187</v>
      </c>
      <c r="I13" s="960">
        <v>172</v>
      </c>
      <c r="J13" s="961">
        <v>137</v>
      </c>
      <c r="K13" s="962"/>
      <c r="L13" s="963">
        <f>SUM(G13:J13)-MIN(G13:J13)</f>
        <v>496</v>
      </c>
      <c r="M13" s="964">
        <f>MAX(G13:J13)</f>
        <v>187</v>
      </c>
      <c r="N13" s="965">
        <f>ROUND(L13/3,1)</f>
        <v>165.3</v>
      </c>
      <c r="O13" s="952">
        <f>L13/10+K13</f>
        <v>49.6</v>
      </c>
      <c r="P13" s="1093"/>
    </row>
    <row r="14" spans="3:16" s="953" customFormat="1" ht="21.95" customHeight="1" x14ac:dyDescent="0.2">
      <c r="C14" s="1285">
        <v>6</v>
      </c>
      <c r="D14" s="1260" t="s">
        <v>25</v>
      </c>
      <c r="E14" s="1044">
        <v>3</v>
      </c>
      <c r="F14" s="1045">
        <v>2</v>
      </c>
      <c r="G14" s="1046">
        <v>136</v>
      </c>
      <c r="H14" s="1047">
        <v>165</v>
      </c>
      <c r="I14" s="1047">
        <v>159</v>
      </c>
      <c r="J14" s="1049">
        <v>169</v>
      </c>
      <c r="K14" s="1039"/>
      <c r="L14" s="1040">
        <f>SUM(G14:J14)-MIN(G14:J14)</f>
        <v>493</v>
      </c>
      <c r="M14" s="1041">
        <f>MAX(G14:J14)</f>
        <v>169</v>
      </c>
      <c r="N14" s="1042">
        <f>ROUND(L14/3,1)</f>
        <v>164.3</v>
      </c>
      <c r="O14" s="1043">
        <f>L14/10+K14</f>
        <v>49.3</v>
      </c>
      <c r="P14" s="1093"/>
    </row>
    <row r="15" spans="3:16" s="953" customFormat="1" ht="21.95" customHeight="1" x14ac:dyDescent="0.2">
      <c r="C15" s="944">
        <v>7</v>
      </c>
      <c r="D15" s="955" t="s">
        <v>11</v>
      </c>
      <c r="E15" s="946">
        <v>2</v>
      </c>
      <c r="F15" s="947">
        <v>2</v>
      </c>
      <c r="G15" s="948">
        <v>146</v>
      </c>
      <c r="H15" s="949">
        <v>142</v>
      </c>
      <c r="I15" s="1299">
        <v>204</v>
      </c>
      <c r="J15" s="950">
        <v>120</v>
      </c>
      <c r="K15" s="962"/>
      <c r="L15" s="963">
        <f>SUM(G15:J15)-MIN(G15:J15)</f>
        <v>492</v>
      </c>
      <c r="M15" s="1284">
        <f>MAX(G15:J15)</f>
        <v>204</v>
      </c>
      <c r="N15" s="965">
        <f>ROUND(L15/3,1)</f>
        <v>164</v>
      </c>
      <c r="O15" s="952">
        <f>L15/10+K15</f>
        <v>49.2</v>
      </c>
      <c r="P15" s="1093"/>
    </row>
    <row r="16" spans="3:16" s="953" customFormat="1" ht="21.95" customHeight="1" x14ac:dyDescent="0.2">
      <c r="C16" s="1285">
        <v>8</v>
      </c>
      <c r="D16" s="1261" t="s">
        <v>68</v>
      </c>
      <c r="E16" s="1044">
        <v>5</v>
      </c>
      <c r="F16" s="1045">
        <v>2</v>
      </c>
      <c r="G16" s="1046">
        <v>158</v>
      </c>
      <c r="H16" s="1047">
        <v>182</v>
      </c>
      <c r="I16" s="1047">
        <v>149</v>
      </c>
      <c r="J16" s="1049">
        <v>133</v>
      </c>
      <c r="K16" s="1039"/>
      <c r="L16" s="1040">
        <f>SUM(G16:J16)-MIN(G16:J16)</f>
        <v>489</v>
      </c>
      <c r="M16" s="1041">
        <f>MAX(G16:J16)</f>
        <v>182</v>
      </c>
      <c r="N16" s="1042">
        <f>ROUND(L16/3,1)</f>
        <v>163</v>
      </c>
      <c r="O16" s="1043">
        <f>L16/10+K16</f>
        <v>48.9</v>
      </c>
      <c r="P16" s="1093"/>
    </row>
    <row r="17" spans="3:16" s="953" customFormat="1" ht="21.95" customHeight="1" x14ac:dyDescent="0.2">
      <c r="C17" s="944">
        <v>9</v>
      </c>
      <c r="D17" s="955" t="s">
        <v>67</v>
      </c>
      <c r="E17" s="946">
        <v>2</v>
      </c>
      <c r="F17" s="947">
        <v>2</v>
      </c>
      <c r="G17" s="948">
        <v>170</v>
      </c>
      <c r="H17" s="949">
        <v>153</v>
      </c>
      <c r="I17" s="966">
        <v>130</v>
      </c>
      <c r="J17" s="950">
        <v>149</v>
      </c>
      <c r="K17" s="962"/>
      <c r="L17" s="963">
        <f t="shared" ref="L17" si="8">SUM(G17:J17)-MIN(G17:J17)</f>
        <v>472</v>
      </c>
      <c r="M17" s="964">
        <f t="shared" ref="M17" si="9">MAX(G17:J17)</f>
        <v>170</v>
      </c>
      <c r="N17" s="965">
        <f t="shared" ref="N17" si="10">ROUND(L17/3,1)</f>
        <v>157.30000000000001</v>
      </c>
      <c r="O17" s="952">
        <f t="shared" ref="O17" si="11">L17/10+K17</f>
        <v>47.2</v>
      </c>
      <c r="P17" s="1093"/>
    </row>
    <row r="18" spans="3:16" s="953" customFormat="1" ht="21.95" customHeight="1" x14ac:dyDescent="0.2">
      <c r="C18" s="1285">
        <v>10</v>
      </c>
      <c r="D18" s="1261" t="s">
        <v>51</v>
      </c>
      <c r="E18" s="1033">
        <v>6</v>
      </c>
      <c r="F18" s="1034">
        <v>1</v>
      </c>
      <c r="G18" s="1035">
        <v>128</v>
      </c>
      <c r="H18" s="1036">
        <v>175</v>
      </c>
      <c r="I18" s="1037">
        <v>165</v>
      </c>
      <c r="J18" s="1038">
        <v>125</v>
      </c>
      <c r="K18" s="1039"/>
      <c r="L18" s="1040">
        <f>SUM(G18:J18)-MIN(G18:J18)</f>
        <v>468</v>
      </c>
      <c r="M18" s="1041">
        <f>MAX(G18:J18)</f>
        <v>175</v>
      </c>
      <c r="N18" s="1042">
        <f>ROUND(L18/3,1)</f>
        <v>156</v>
      </c>
      <c r="O18" s="1043">
        <f>L18/10+K18</f>
        <v>46.8</v>
      </c>
      <c r="P18" s="1093"/>
    </row>
    <row r="19" spans="3:16" s="953" customFormat="1" ht="21.95" customHeight="1" x14ac:dyDescent="0.2">
      <c r="C19" s="944">
        <v>11</v>
      </c>
      <c r="D19" s="955" t="s">
        <v>572</v>
      </c>
      <c r="E19" s="946">
        <v>5</v>
      </c>
      <c r="F19" s="947">
        <v>2</v>
      </c>
      <c r="G19" s="948">
        <v>156</v>
      </c>
      <c r="H19" s="949">
        <v>136</v>
      </c>
      <c r="I19" s="949">
        <v>175</v>
      </c>
      <c r="J19" s="950">
        <v>132</v>
      </c>
      <c r="K19" s="962"/>
      <c r="L19" s="963">
        <f>SUM(G19:J19)-MIN(G19:J19)</f>
        <v>467</v>
      </c>
      <c r="M19" s="964">
        <f>MAX(G19:J19)</f>
        <v>175</v>
      </c>
      <c r="N19" s="965">
        <f>ROUND(L19/3,1)</f>
        <v>155.69999999999999</v>
      </c>
      <c r="O19" s="952">
        <f>L19/10+K19</f>
        <v>46.7</v>
      </c>
      <c r="P19" s="1093"/>
    </row>
    <row r="20" spans="3:16" s="953" customFormat="1" ht="21.95" customHeight="1" x14ac:dyDescent="0.2">
      <c r="C20" s="1285">
        <v>12</v>
      </c>
      <c r="D20" s="1261" t="s">
        <v>12</v>
      </c>
      <c r="E20" s="1044">
        <v>4</v>
      </c>
      <c r="F20" s="1045">
        <v>2</v>
      </c>
      <c r="G20" s="1046">
        <v>137</v>
      </c>
      <c r="H20" s="1047">
        <v>165</v>
      </c>
      <c r="I20" s="1048">
        <v>148</v>
      </c>
      <c r="J20" s="1049">
        <v>153</v>
      </c>
      <c r="K20" s="1039"/>
      <c r="L20" s="1040">
        <f>SUM(G20:J20)-MIN(G20:J20)</f>
        <v>466</v>
      </c>
      <c r="M20" s="1041">
        <f>MAX(G20:J20)</f>
        <v>165</v>
      </c>
      <c r="N20" s="1042">
        <f>ROUND(L20/3,1)</f>
        <v>155.30000000000001</v>
      </c>
      <c r="O20" s="1043">
        <f>L20/10+K20</f>
        <v>46.6</v>
      </c>
      <c r="P20" s="1093"/>
    </row>
    <row r="21" spans="3:16" s="953" customFormat="1" ht="21.95" customHeight="1" x14ac:dyDescent="0.2">
      <c r="C21" s="944">
        <v>13</v>
      </c>
      <c r="D21" s="955" t="s">
        <v>596</v>
      </c>
      <c r="E21" s="946">
        <v>4</v>
      </c>
      <c r="F21" s="947">
        <v>2</v>
      </c>
      <c r="G21" s="948">
        <v>167</v>
      </c>
      <c r="H21" s="949">
        <v>140</v>
      </c>
      <c r="I21" s="966">
        <v>113</v>
      </c>
      <c r="J21" s="950">
        <v>155</v>
      </c>
      <c r="K21" s="962"/>
      <c r="L21" s="963">
        <f>SUM(G21:J21)-MIN(G21:J21)</f>
        <v>462</v>
      </c>
      <c r="M21" s="964">
        <f>MAX(G21:J21)</f>
        <v>167</v>
      </c>
      <c r="N21" s="965">
        <f>ROUND(L21/3,1)</f>
        <v>154</v>
      </c>
      <c r="O21" s="952">
        <f>L21/10+K21</f>
        <v>46.2</v>
      </c>
      <c r="P21" s="1093"/>
    </row>
    <row r="22" spans="3:16" s="953" customFormat="1" ht="21.95" customHeight="1" x14ac:dyDescent="0.2">
      <c r="C22" s="1285">
        <v>14</v>
      </c>
      <c r="D22" s="1261" t="s">
        <v>575</v>
      </c>
      <c r="E22" s="1044">
        <v>5</v>
      </c>
      <c r="F22" s="1045">
        <v>1</v>
      </c>
      <c r="G22" s="1046">
        <v>143</v>
      </c>
      <c r="H22" s="1047">
        <v>166</v>
      </c>
      <c r="I22" s="1048">
        <v>145</v>
      </c>
      <c r="J22" s="1049">
        <v>150</v>
      </c>
      <c r="K22" s="1039"/>
      <c r="L22" s="1040">
        <f t="shared" ref="L22" si="12">SUM(G22:J22)-MIN(G22:J22)</f>
        <v>461</v>
      </c>
      <c r="M22" s="1041">
        <f t="shared" si="5"/>
        <v>166</v>
      </c>
      <c r="N22" s="1042">
        <f t="shared" si="6"/>
        <v>153.69999999999999</v>
      </c>
      <c r="O22" s="1043">
        <f t="shared" si="7"/>
        <v>46.1</v>
      </c>
      <c r="P22" s="1093"/>
    </row>
    <row r="23" spans="3:16" s="953" customFormat="1" ht="21.95" customHeight="1" x14ac:dyDescent="0.2">
      <c r="C23" s="944">
        <v>15</v>
      </c>
      <c r="D23" s="955" t="s">
        <v>134</v>
      </c>
      <c r="E23" s="946">
        <v>1</v>
      </c>
      <c r="F23" s="947">
        <v>1</v>
      </c>
      <c r="G23" s="948">
        <v>138</v>
      </c>
      <c r="H23" s="949">
        <v>158</v>
      </c>
      <c r="I23" s="949">
        <v>143</v>
      </c>
      <c r="J23" s="950">
        <v>150</v>
      </c>
      <c r="K23" s="962"/>
      <c r="L23" s="963">
        <f>SUM(G23:J23)-MIN(G23:J23)</f>
        <v>451</v>
      </c>
      <c r="M23" s="964">
        <f>MAX(G23:J23)</f>
        <v>158</v>
      </c>
      <c r="N23" s="965">
        <f>ROUND(L23/3,1)</f>
        <v>150.30000000000001</v>
      </c>
      <c r="O23" s="952">
        <f>L23/10+K23</f>
        <v>45.1</v>
      </c>
      <c r="P23" s="1093"/>
    </row>
    <row r="24" spans="3:16" s="953" customFormat="1" ht="21.95" customHeight="1" x14ac:dyDescent="0.2">
      <c r="C24" s="1285">
        <v>16</v>
      </c>
      <c r="D24" s="1260" t="s">
        <v>567</v>
      </c>
      <c r="E24" s="1044">
        <v>1</v>
      </c>
      <c r="F24" s="1045">
        <v>2</v>
      </c>
      <c r="G24" s="1046">
        <v>187</v>
      </c>
      <c r="H24" s="1047">
        <v>95</v>
      </c>
      <c r="I24" s="1047">
        <v>127</v>
      </c>
      <c r="J24" s="1049">
        <v>121</v>
      </c>
      <c r="K24" s="1039"/>
      <c r="L24" s="1040">
        <f>SUM(G24:J24)-MIN(G24:J24)</f>
        <v>435</v>
      </c>
      <c r="M24" s="1041">
        <f>MAX(G24:J24)</f>
        <v>187</v>
      </c>
      <c r="N24" s="1042">
        <f>ROUND(L24/3,1)</f>
        <v>145</v>
      </c>
      <c r="O24" s="1043">
        <f>L24/10+K24</f>
        <v>43.5</v>
      </c>
      <c r="P24" s="1093"/>
    </row>
    <row r="25" spans="3:16" s="953" customFormat="1" ht="21.95" customHeight="1" x14ac:dyDescent="0.2">
      <c r="C25" s="944">
        <v>17</v>
      </c>
      <c r="D25" s="955" t="s">
        <v>602</v>
      </c>
      <c r="E25" s="946">
        <v>5</v>
      </c>
      <c r="F25" s="947">
        <v>1</v>
      </c>
      <c r="G25" s="948">
        <v>129</v>
      </c>
      <c r="H25" s="949">
        <v>168</v>
      </c>
      <c r="I25" s="949">
        <v>130</v>
      </c>
      <c r="J25" s="950">
        <v>103</v>
      </c>
      <c r="K25" s="962"/>
      <c r="L25" s="963">
        <f t="shared" si="4"/>
        <v>427</v>
      </c>
      <c r="M25" s="964">
        <f t="shared" si="5"/>
        <v>168</v>
      </c>
      <c r="N25" s="965">
        <f t="shared" si="6"/>
        <v>142.30000000000001</v>
      </c>
      <c r="O25" s="952">
        <f t="shared" si="7"/>
        <v>42.7</v>
      </c>
      <c r="P25" s="1093"/>
    </row>
    <row r="26" spans="3:16" s="953" customFormat="1" ht="21.95" customHeight="1" x14ac:dyDescent="0.2">
      <c r="C26" s="1285">
        <v>18</v>
      </c>
      <c r="D26" s="1261" t="s">
        <v>565</v>
      </c>
      <c r="E26" s="1044">
        <v>6</v>
      </c>
      <c r="F26" s="1045">
        <v>1</v>
      </c>
      <c r="G26" s="1046">
        <v>128</v>
      </c>
      <c r="H26" s="1047">
        <v>147</v>
      </c>
      <c r="I26" s="1047">
        <v>139</v>
      </c>
      <c r="J26" s="1049">
        <v>125</v>
      </c>
      <c r="K26" s="1039"/>
      <c r="L26" s="1040">
        <f>SUM(G26:J26)-MIN(G26:J26)</f>
        <v>414</v>
      </c>
      <c r="M26" s="1041">
        <f>MAX(G26:J26)</f>
        <v>147</v>
      </c>
      <c r="N26" s="1042">
        <f>ROUND(L26/3,1)</f>
        <v>138</v>
      </c>
      <c r="O26" s="1043">
        <f>L26/10+K26</f>
        <v>41.4</v>
      </c>
      <c r="P26" s="1093"/>
    </row>
    <row r="27" spans="3:16" s="953" customFormat="1" ht="21.95" customHeight="1" x14ac:dyDescent="0.2">
      <c r="C27" s="944">
        <v>19</v>
      </c>
      <c r="D27" s="967" t="s">
        <v>577</v>
      </c>
      <c r="E27" s="946">
        <v>3</v>
      </c>
      <c r="F27" s="947">
        <v>1</v>
      </c>
      <c r="G27" s="948">
        <v>119</v>
      </c>
      <c r="H27" s="949">
        <v>181</v>
      </c>
      <c r="I27" s="949">
        <v>102</v>
      </c>
      <c r="J27" s="950">
        <v>106</v>
      </c>
      <c r="K27" s="962"/>
      <c r="L27" s="963">
        <f>SUM(G27:J27)-MIN(G27:J27)</f>
        <v>406</v>
      </c>
      <c r="M27" s="964">
        <f>MAX(G27:J27)</f>
        <v>181</v>
      </c>
      <c r="N27" s="965">
        <f>ROUND(L27/3,1)</f>
        <v>135.30000000000001</v>
      </c>
      <c r="O27" s="952">
        <f>L27/10+K27</f>
        <v>40.6</v>
      </c>
      <c r="P27" s="1093"/>
    </row>
    <row r="28" spans="3:16" s="953" customFormat="1" ht="21.95" customHeight="1" x14ac:dyDescent="0.2">
      <c r="C28" s="1285">
        <v>20</v>
      </c>
      <c r="D28" s="1261" t="s">
        <v>571</v>
      </c>
      <c r="E28" s="1044">
        <v>3</v>
      </c>
      <c r="F28" s="1045">
        <v>2</v>
      </c>
      <c r="G28" s="1046">
        <v>137</v>
      </c>
      <c r="H28" s="1047">
        <v>139</v>
      </c>
      <c r="I28" s="1047">
        <v>130</v>
      </c>
      <c r="J28" s="1049">
        <v>119</v>
      </c>
      <c r="K28" s="1039"/>
      <c r="L28" s="1040">
        <f>SUM(G28:J28)-MIN(G28:J28)</f>
        <v>406</v>
      </c>
      <c r="M28" s="1041">
        <f>MAX(G28:J28)</f>
        <v>139</v>
      </c>
      <c r="N28" s="1042">
        <f>ROUND(L28/3,1)</f>
        <v>135.30000000000001</v>
      </c>
      <c r="O28" s="1043">
        <f>L28/10+K28</f>
        <v>40.6</v>
      </c>
      <c r="P28" s="1093"/>
    </row>
    <row r="29" spans="3:16" s="953" customFormat="1" ht="21.95" customHeight="1" x14ac:dyDescent="0.2">
      <c r="C29" s="944">
        <v>21</v>
      </c>
      <c r="D29" s="955" t="s">
        <v>570</v>
      </c>
      <c r="E29" s="956">
        <v>1</v>
      </c>
      <c r="F29" s="957">
        <v>1</v>
      </c>
      <c r="G29" s="958">
        <v>127</v>
      </c>
      <c r="H29" s="959">
        <v>102</v>
      </c>
      <c r="I29" s="960">
        <v>114</v>
      </c>
      <c r="J29" s="961">
        <v>148</v>
      </c>
      <c r="K29" s="962"/>
      <c r="L29" s="963">
        <f>SUM(G29:J29)-MIN(G29:J29)</f>
        <v>389</v>
      </c>
      <c r="M29" s="964">
        <f>MAX(G29:J29)</f>
        <v>148</v>
      </c>
      <c r="N29" s="965">
        <f>ROUND(L29/3,1)</f>
        <v>129.69999999999999</v>
      </c>
      <c r="O29" s="952">
        <f>L29/10+K29</f>
        <v>38.9</v>
      </c>
      <c r="P29" s="1093"/>
    </row>
    <row r="30" spans="3:16" s="953" customFormat="1" ht="21.95" customHeight="1" x14ac:dyDescent="0.2">
      <c r="C30" s="1285">
        <v>22</v>
      </c>
      <c r="D30" s="1261" t="s">
        <v>564</v>
      </c>
      <c r="E30" s="1044">
        <v>4</v>
      </c>
      <c r="F30" s="1045">
        <v>1</v>
      </c>
      <c r="G30" s="1046">
        <v>113</v>
      </c>
      <c r="H30" s="1047">
        <v>104</v>
      </c>
      <c r="I30" s="1047">
        <v>133</v>
      </c>
      <c r="J30" s="1049">
        <v>142</v>
      </c>
      <c r="K30" s="1039"/>
      <c r="L30" s="1040">
        <f t="shared" si="4"/>
        <v>388</v>
      </c>
      <c r="M30" s="1041">
        <f t="shared" si="5"/>
        <v>142</v>
      </c>
      <c r="N30" s="1042">
        <f t="shared" si="6"/>
        <v>129.30000000000001</v>
      </c>
      <c r="O30" s="1043">
        <f t="shared" si="7"/>
        <v>38.799999999999997</v>
      </c>
      <c r="P30" s="1093"/>
    </row>
    <row r="31" spans="3:16" s="953" customFormat="1" ht="21.95" customHeight="1" thickBot="1" x14ac:dyDescent="0.25">
      <c r="C31" s="1090">
        <v>23</v>
      </c>
      <c r="D31" s="1281" t="s">
        <v>574</v>
      </c>
      <c r="E31" s="969">
        <v>1</v>
      </c>
      <c r="F31" s="970">
        <v>2</v>
      </c>
      <c r="G31" s="971">
        <v>125</v>
      </c>
      <c r="H31" s="972">
        <v>103</v>
      </c>
      <c r="I31" s="972">
        <v>113</v>
      </c>
      <c r="J31" s="973">
        <v>99</v>
      </c>
      <c r="K31" s="974"/>
      <c r="L31" s="975">
        <f t="shared" si="4"/>
        <v>341</v>
      </c>
      <c r="M31" s="974">
        <f t="shared" si="5"/>
        <v>125</v>
      </c>
      <c r="N31" s="976">
        <f t="shared" si="6"/>
        <v>113.7</v>
      </c>
      <c r="O31" s="977">
        <f t="shared" si="7"/>
        <v>34.1</v>
      </c>
      <c r="P31" s="1093"/>
    </row>
    <row r="32" spans="3:16" ht="12" customHeight="1" x14ac:dyDescent="0.25">
      <c r="C32" s="978"/>
      <c r="D32" s="978"/>
      <c r="E32" s="978"/>
      <c r="F32" s="978"/>
      <c r="G32" s="978"/>
      <c r="H32" s="978"/>
      <c r="I32" s="978"/>
      <c r="J32" s="978"/>
      <c r="K32" s="978"/>
      <c r="L32" s="978"/>
      <c r="M32" s="978"/>
      <c r="N32" s="978"/>
      <c r="O32" s="978"/>
      <c r="P32" s="978"/>
    </row>
    <row r="33" spans="3:16" s="953" customFormat="1" ht="18.75" customHeight="1" x14ac:dyDescent="0.2">
      <c r="C33" s="979"/>
      <c r="D33" s="980" t="s">
        <v>47</v>
      </c>
      <c r="E33" s="981" t="s">
        <v>37</v>
      </c>
      <c r="F33" s="1670" t="s">
        <v>603</v>
      </c>
      <c r="G33" s="1670"/>
      <c r="H33" s="1671" t="s">
        <v>60</v>
      </c>
      <c r="I33" s="1671"/>
      <c r="J33" s="1671"/>
      <c r="K33" s="1671"/>
      <c r="L33" s="1671"/>
      <c r="M33" s="982"/>
      <c r="N33" s="979"/>
      <c r="O33" s="979"/>
      <c r="P33" s="979"/>
    </row>
    <row r="34" spans="3:16" s="953" customFormat="1" ht="18.75" customHeight="1" x14ac:dyDescent="0.2">
      <c r="C34" s="983"/>
      <c r="D34" s="984" t="s">
        <v>11</v>
      </c>
      <c r="E34" s="985" t="s">
        <v>37</v>
      </c>
      <c r="F34" s="1670" t="s">
        <v>604</v>
      </c>
      <c r="G34" s="1670"/>
      <c r="H34" s="1672" t="s">
        <v>470</v>
      </c>
      <c r="I34" s="1672"/>
      <c r="J34" s="1672"/>
      <c r="K34" s="1672"/>
      <c r="L34" s="1672"/>
      <c r="M34" s="986"/>
      <c r="N34" s="983"/>
      <c r="O34" s="983"/>
      <c r="P34" s="983"/>
    </row>
    <row r="35" spans="3:16" s="953" customFormat="1" ht="18.75" customHeight="1" x14ac:dyDescent="0.2">
      <c r="C35" s="983"/>
      <c r="D35" s="987"/>
      <c r="E35" s="986"/>
      <c r="F35" s="988"/>
      <c r="G35" s="988"/>
      <c r="H35" s="989"/>
      <c r="I35" s="989"/>
      <c r="J35" s="989"/>
      <c r="K35" s="989"/>
      <c r="L35" s="989"/>
      <c r="M35" s="986"/>
      <c r="N35" s="983"/>
      <c r="O35" s="983"/>
      <c r="P35" s="983"/>
    </row>
    <row r="36" spans="3:16" ht="18" x14ac:dyDescent="0.25">
      <c r="C36" s="978"/>
      <c r="D36" s="978"/>
      <c r="E36" s="978"/>
      <c r="F36" s="978"/>
      <c r="G36" s="978"/>
      <c r="H36" s="978"/>
      <c r="I36" s="978"/>
      <c r="J36" s="978"/>
      <c r="K36" s="978"/>
      <c r="L36" s="978"/>
      <c r="M36" s="978"/>
      <c r="N36" s="978"/>
      <c r="O36" s="978"/>
      <c r="P36" s="978"/>
    </row>
    <row r="37" spans="3:16" ht="18.75" customHeight="1" thickBot="1" x14ac:dyDescent="0.3">
      <c r="C37" s="1673" t="s">
        <v>479</v>
      </c>
      <c r="D37" s="1673"/>
      <c r="E37" s="978"/>
      <c r="F37" s="978"/>
      <c r="G37" s="978"/>
      <c r="H37" s="978"/>
      <c r="I37" s="978"/>
      <c r="J37" s="978"/>
      <c r="K37" s="978"/>
      <c r="L37" s="978"/>
      <c r="M37" s="978"/>
      <c r="N37" s="978"/>
      <c r="O37" s="978"/>
      <c r="P37" s="978"/>
    </row>
    <row r="38" spans="3:16" ht="19.5" customHeight="1" x14ac:dyDescent="0.2">
      <c r="C38" s="1677" t="s">
        <v>5</v>
      </c>
      <c r="D38" s="1679" t="s">
        <v>472</v>
      </c>
      <c r="E38" s="1681" t="s">
        <v>492</v>
      </c>
      <c r="F38" s="1683" t="s">
        <v>491</v>
      </c>
      <c r="G38" s="1685" t="s">
        <v>7</v>
      </c>
      <c r="H38" s="1686"/>
      <c r="I38" s="1686"/>
      <c r="J38" s="1687"/>
      <c r="K38" s="1681" t="s">
        <v>481</v>
      </c>
      <c r="L38" s="1688" t="s">
        <v>484</v>
      </c>
      <c r="M38" s="1688" t="s">
        <v>482</v>
      </c>
      <c r="N38" s="1690" t="s">
        <v>483</v>
      </c>
      <c r="O38" s="1692" t="s">
        <v>485</v>
      </c>
      <c r="P38" s="941"/>
    </row>
    <row r="39" spans="3:16" ht="80.099999999999994" customHeight="1" thickBot="1" x14ac:dyDescent="0.25">
      <c r="C39" s="1678"/>
      <c r="D39" s="1680"/>
      <c r="E39" s="1682"/>
      <c r="F39" s="1684"/>
      <c r="G39" s="1029" t="s">
        <v>1</v>
      </c>
      <c r="H39" s="1030" t="s">
        <v>2</v>
      </c>
      <c r="I39" s="1030" t="s">
        <v>3</v>
      </c>
      <c r="J39" s="1031" t="s">
        <v>6</v>
      </c>
      <c r="K39" s="1682"/>
      <c r="L39" s="1689"/>
      <c r="M39" s="1689"/>
      <c r="N39" s="1691"/>
      <c r="O39" s="1693"/>
      <c r="P39" s="943"/>
    </row>
    <row r="40" spans="3:16" s="953" customFormat="1" ht="21.95" customHeight="1" x14ac:dyDescent="0.2">
      <c r="C40" s="990">
        <v>1</v>
      </c>
      <c r="D40" s="1002" t="s">
        <v>14</v>
      </c>
      <c r="E40" s="992">
        <v>3</v>
      </c>
      <c r="F40" s="993">
        <v>1</v>
      </c>
      <c r="G40" s="1003">
        <v>141</v>
      </c>
      <c r="H40" s="1004">
        <v>166</v>
      </c>
      <c r="I40" s="1004">
        <v>192</v>
      </c>
      <c r="J40" s="1005">
        <v>176</v>
      </c>
      <c r="K40" s="997">
        <v>2</v>
      </c>
      <c r="L40" s="1267">
        <f t="shared" ref="L40" si="13">SUM(G40:J40)-MIN(G40:J40)</f>
        <v>534</v>
      </c>
      <c r="M40" s="1268">
        <f t="shared" ref="M40" si="14">MAX(G40:J40)</f>
        <v>192</v>
      </c>
      <c r="N40" s="1000">
        <f t="shared" ref="N40" si="15">(SUM(G40:J40)-MIN(G40:J40))/3</f>
        <v>178</v>
      </c>
      <c r="O40" s="1001">
        <f t="shared" ref="O40" si="16">L40/10+K40</f>
        <v>55.4</v>
      </c>
      <c r="P40" s="1098"/>
    </row>
    <row r="41" spans="3:16" s="953" customFormat="1" ht="21.95" customHeight="1" x14ac:dyDescent="0.2">
      <c r="C41" s="1059">
        <v>2</v>
      </c>
      <c r="D41" s="1060" t="s">
        <v>44</v>
      </c>
      <c r="E41" s="1061">
        <v>1</v>
      </c>
      <c r="F41" s="1062">
        <v>1</v>
      </c>
      <c r="G41" s="1063">
        <v>159</v>
      </c>
      <c r="H41" s="1064">
        <v>172</v>
      </c>
      <c r="I41" s="1064">
        <v>186</v>
      </c>
      <c r="J41" s="1065">
        <v>117</v>
      </c>
      <c r="K41" s="1066"/>
      <c r="L41" s="1067">
        <f>SUM(G41:J41)-MIN(G41:J41)</f>
        <v>517</v>
      </c>
      <c r="M41" s="1068">
        <f t="shared" ref="M41:M46" si="17">MAX(G41:J41)</f>
        <v>186</v>
      </c>
      <c r="N41" s="1069">
        <f t="shared" ref="N41:N46" si="18">(SUM(G41:J41)-MIN(G41:J41))/3</f>
        <v>172.33333333333334</v>
      </c>
      <c r="O41" s="1070">
        <f t="shared" ref="O41:O46" si="19">L41/10+K41</f>
        <v>51.7</v>
      </c>
      <c r="P41" s="1098"/>
    </row>
    <row r="42" spans="3:16" s="953" customFormat="1" ht="21.95" customHeight="1" x14ac:dyDescent="0.2">
      <c r="C42" s="990">
        <v>3</v>
      </c>
      <c r="D42" s="1002" t="s">
        <v>36</v>
      </c>
      <c r="E42" s="992">
        <v>3</v>
      </c>
      <c r="F42" s="993">
        <v>1</v>
      </c>
      <c r="G42" s="1003">
        <v>157</v>
      </c>
      <c r="H42" s="1004">
        <v>168</v>
      </c>
      <c r="I42" s="1004">
        <v>141</v>
      </c>
      <c r="J42" s="1005">
        <v>178</v>
      </c>
      <c r="K42" s="997"/>
      <c r="L42" s="998">
        <f>SUM(G42:J42)-MIN(G42:J42)</f>
        <v>503</v>
      </c>
      <c r="M42" s="999">
        <f t="shared" si="17"/>
        <v>178</v>
      </c>
      <c r="N42" s="1000">
        <f t="shared" si="18"/>
        <v>167.66666666666666</v>
      </c>
      <c r="O42" s="1001">
        <f t="shared" si="19"/>
        <v>50.3</v>
      </c>
      <c r="P42" s="1098"/>
    </row>
    <row r="43" spans="3:16" s="953" customFormat="1" ht="21.95" customHeight="1" x14ac:dyDescent="0.2">
      <c r="C43" s="1059">
        <v>4</v>
      </c>
      <c r="D43" s="1060" t="s">
        <v>592</v>
      </c>
      <c r="E43" s="1061">
        <v>4</v>
      </c>
      <c r="F43" s="1062">
        <v>1</v>
      </c>
      <c r="G43" s="1063">
        <v>148</v>
      </c>
      <c r="H43" s="1064">
        <v>158</v>
      </c>
      <c r="I43" s="1064">
        <v>180</v>
      </c>
      <c r="J43" s="1065">
        <v>122</v>
      </c>
      <c r="K43" s="1066"/>
      <c r="L43" s="1067">
        <f>SUM(G43:J43)-MIN(G43:J43)</f>
        <v>486</v>
      </c>
      <c r="M43" s="1068">
        <f t="shared" si="17"/>
        <v>180</v>
      </c>
      <c r="N43" s="1069">
        <f t="shared" si="18"/>
        <v>162</v>
      </c>
      <c r="O43" s="1070">
        <f t="shared" si="19"/>
        <v>48.6</v>
      </c>
      <c r="P43" s="1098"/>
    </row>
    <row r="44" spans="3:16" s="953" customFormat="1" ht="21.95" customHeight="1" x14ac:dyDescent="0.2">
      <c r="C44" s="990">
        <v>5</v>
      </c>
      <c r="D44" s="1002" t="s">
        <v>585</v>
      </c>
      <c r="E44" s="992">
        <v>2</v>
      </c>
      <c r="F44" s="993">
        <v>2</v>
      </c>
      <c r="G44" s="1003">
        <v>135</v>
      </c>
      <c r="H44" s="1004">
        <v>165</v>
      </c>
      <c r="I44" s="1004">
        <v>160</v>
      </c>
      <c r="J44" s="1005">
        <v>150</v>
      </c>
      <c r="K44" s="997"/>
      <c r="L44" s="998">
        <f>SUM(G44:J44)-MIN(G44:J44)</f>
        <v>475</v>
      </c>
      <c r="M44" s="999">
        <f t="shared" si="17"/>
        <v>165</v>
      </c>
      <c r="N44" s="1000">
        <f t="shared" si="18"/>
        <v>158.33333333333334</v>
      </c>
      <c r="O44" s="1001">
        <f t="shared" si="19"/>
        <v>47.5</v>
      </c>
      <c r="P44" s="1098"/>
    </row>
    <row r="45" spans="3:16" s="953" customFormat="1" ht="21.95" customHeight="1" x14ac:dyDescent="0.2">
      <c r="C45" s="1059">
        <v>6</v>
      </c>
      <c r="D45" s="1060" t="s">
        <v>580</v>
      </c>
      <c r="E45" s="1061">
        <v>2</v>
      </c>
      <c r="F45" s="1062">
        <v>1</v>
      </c>
      <c r="G45" s="1063">
        <v>168</v>
      </c>
      <c r="H45" s="1064">
        <v>169</v>
      </c>
      <c r="I45" s="1064">
        <v>136</v>
      </c>
      <c r="J45" s="1065">
        <v>132</v>
      </c>
      <c r="K45" s="1066"/>
      <c r="L45" s="1067">
        <f t="shared" ref="L45" si="20">SUM(G45:J45)-MIN(G45:J45)</f>
        <v>473</v>
      </c>
      <c r="M45" s="1068">
        <f t="shared" si="17"/>
        <v>169</v>
      </c>
      <c r="N45" s="1069">
        <f t="shared" si="18"/>
        <v>157.66666666666666</v>
      </c>
      <c r="O45" s="1070">
        <f t="shared" si="19"/>
        <v>47.3</v>
      </c>
      <c r="P45" s="1098"/>
    </row>
    <row r="46" spans="3:16" s="953" customFormat="1" ht="21.95" customHeight="1" x14ac:dyDescent="0.2">
      <c r="C46" s="990">
        <v>7</v>
      </c>
      <c r="D46" s="1002" t="s">
        <v>50</v>
      </c>
      <c r="E46" s="992">
        <v>5</v>
      </c>
      <c r="F46" s="993">
        <v>1</v>
      </c>
      <c r="G46" s="1003">
        <v>158</v>
      </c>
      <c r="H46" s="1004">
        <v>148</v>
      </c>
      <c r="I46" s="1004">
        <v>164</v>
      </c>
      <c r="J46" s="1005">
        <v>144</v>
      </c>
      <c r="K46" s="997"/>
      <c r="L46" s="998">
        <f t="shared" ref="L46:L54" si="21">SUM(G46:J46)-MIN(G46:J46)</f>
        <v>470</v>
      </c>
      <c r="M46" s="999">
        <f t="shared" si="17"/>
        <v>164</v>
      </c>
      <c r="N46" s="1000">
        <f t="shared" si="18"/>
        <v>156.66666666666666</v>
      </c>
      <c r="O46" s="1001">
        <f t="shared" si="19"/>
        <v>47</v>
      </c>
      <c r="P46" s="1098"/>
    </row>
    <row r="47" spans="3:16" s="953" customFormat="1" ht="21.95" customHeight="1" x14ac:dyDescent="0.2">
      <c r="C47" s="1059">
        <v>8</v>
      </c>
      <c r="D47" s="1060" t="s">
        <v>8</v>
      </c>
      <c r="E47" s="1061">
        <v>3</v>
      </c>
      <c r="F47" s="1062">
        <v>2</v>
      </c>
      <c r="G47" s="1063">
        <v>165</v>
      </c>
      <c r="H47" s="1064">
        <v>105</v>
      </c>
      <c r="I47" s="1064">
        <v>131</v>
      </c>
      <c r="J47" s="1065">
        <v>163</v>
      </c>
      <c r="K47" s="1066"/>
      <c r="L47" s="1067">
        <f t="shared" si="21"/>
        <v>459</v>
      </c>
      <c r="M47" s="1068">
        <f t="shared" ref="M47" si="22">MAX(G47:J47)</f>
        <v>165</v>
      </c>
      <c r="N47" s="1069">
        <f t="shared" ref="N47" si="23">(SUM(G47:J47)-MIN(G47:J47))/3</f>
        <v>153</v>
      </c>
      <c r="O47" s="1070">
        <f t="shared" ref="O47" si="24">L47/10+K47</f>
        <v>45.9</v>
      </c>
      <c r="P47" s="1098"/>
    </row>
    <row r="48" spans="3:16" s="953" customFormat="1" ht="21.95" customHeight="1" x14ac:dyDescent="0.2">
      <c r="C48" s="990">
        <v>9</v>
      </c>
      <c r="D48" s="1002" t="s">
        <v>136</v>
      </c>
      <c r="E48" s="992">
        <v>1</v>
      </c>
      <c r="F48" s="993">
        <v>2</v>
      </c>
      <c r="G48" s="1003">
        <v>133</v>
      </c>
      <c r="H48" s="1004">
        <v>121</v>
      </c>
      <c r="I48" s="1004">
        <v>165</v>
      </c>
      <c r="J48" s="1005">
        <v>158</v>
      </c>
      <c r="K48" s="997"/>
      <c r="L48" s="998">
        <f t="shared" si="21"/>
        <v>456</v>
      </c>
      <c r="M48" s="999">
        <f t="shared" ref="M48:M54" si="25">MAX(G48:J48)</f>
        <v>165</v>
      </c>
      <c r="N48" s="1000">
        <f t="shared" ref="N48:N54" si="26">(SUM(G48:J48)-MIN(G48:J48))/3</f>
        <v>152</v>
      </c>
      <c r="O48" s="1001">
        <f t="shared" ref="O48:O54" si="27">L48/10+K48</f>
        <v>45.6</v>
      </c>
      <c r="P48" s="1098"/>
    </row>
    <row r="49" spans="3:16" s="953" customFormat="1" ht="21.95" customHeight="1" x14ac:dyDescent="0.2">
      <c r="C49" s="1059">
        <v>10</v>
      </c>
      <c r="D49" s="1060" t="s">
        <v>582</v>
      </c>
      <c r="E49" s="1061">
        <v>5</v>
      </c>
      <c r="F49" s="1062">
        <v>2</v>
      </c>
      <c r="G49" s="1063">
        <v>148</v>
      </c>
      <c r="H49" s="1064">
        <v>104</v>
      </c>
      <c r="I49" s="1064">
        <v>144</v>
      </c>
      <c r="J49" s="1065">
        <v>156</v>
      </c>
      <c r="K49" s="1066"/>
      <c r="L49" s="1067">
        <f t="shared" si="21"/>
        <v>448</v>
      </c>
      <c r="M49" s="1068">
        <f t="shared" si="25"/>
        <v>156</v>
      </c>
      <c r="N49" s="1069">
        <f t="shared" si="26"/>
        <v>149.33333333333334</v>
      </c>
      <c r="O49" s="1070">
        <f t="shared" si="27"/>
        <v>44.8</v>
      </c>
      <c r="P49" s="1098"/>
    </row>
    <row r="50" spans="3:16" s="953" customFormat="1" ht="21.95" customHeight="1" x14ac:dyDescent="0.2">
      <c r="C50" s="990">
        <v>11</v>
      </c>
      <c r="D50" s="1002" t="s">
        <v>46</v>
      </c>
      <c r="E50" s="992">
        <v>4</v>
      </c>
      <c r="F50" s="993">
        <v>1</v>
      </c>
      <c r="G50" s="1003">
        <v>142</v>
      </c>
      <c r="H50" s="1004">
        <v>161</v>
      </c>
      <c r="I50" s="1004">
        <v>137</v>
      </c>
      <c r="J50" s="1005">
        <v>137</v>
      </c>
      <c r="K50" s="997"/>
      <c r="L50" s="998">
        <f t="shared" si="21"/>
        <v>440</v>
      </c>
      <c r="M50" s="999">
        <f t="shared" si="25"/>
        <v>161</v>
      </c>
      <c r="N50" s="1000">
        <f t="shared" si="26"/>
        <v>146.66666666666666</v>
      </c>
      <c r="O50" s="1001">
        <f t="shared" si="27"/>
        <v>44</v>
      </c>
      <c r="P50" s="1098"/>
    </row>
    <row r="51" spans="3:16" s="953" customFormat="1" ht="21.95" customHeight="1" x14ac:dyDescent="0.2">
      <c r="C51" s="1059">
        <v>12</v>
      </c>
      <c r="D51" s="1060" t="s">
        <v>589</v>
      </c>
      <c r="E51" s="1061">
        <v>6</v>
      </c>
      <c r="F51" s="1062">
        <v>2</v>
      </c>
      <c r="G51" s="1063">
        <v>136</v>
      </c>
      <c r="H51" s="1064">
        <v>146</v>
      </c>
      <c r="I51" s="1064">
        <v>135</v>
      </c>
      <c r="J51" s="1065">
        <v>115</v>
      </c>
      <c r="K51" s="1066"/>
      <c r="L51" s="1067">
        <f t="shared" si="21"/>
        <v>417</v>
      </c>
      <c r="M51" s="1068">
        <f t="shared" si="25"/>
        <v>146</v>
      </c>
      <c r="N51" s="1069">
        <f t="shared" si="26"/>
        <v>139</v>
      </c>
      <c r="O51" s="1070">
        <f t="shared" si="27"/>
        <v>41.7</v>
      </c>
      <c r="P51" s="1098"/>
    </row>
    <row r="52" spans="3:16" s="953" customFormat="1" ht="21.95" customHeight="1" x14ac:dyDescent="0.2">
      <c r="C52" s="990">
        <v>13</v>
      </c>
      <c r="D52" s="1002" t="s">
        <v>69</v>
      </c>
      <c r="E52" s="992">
        <v>6</v>
      </c>
      <c r="F52" s="993">
        <v>2</v>
      </c>
      <c r="G52" s="1003">
        <v>141</v>
      </c>
      <c r="H52" s="1004">
        <v>132</v>
      </c>
      <c r="I52" s="1004">
        <v>138</v>
      </c>
      <c r="J52" s="1005">
        <v>108</v>
      </c>
      <c r="K52" s="997"/>
      <c r="L52" s="998">
        <f t="shared" si="21"/>
        <v>411</v>
      </c>
      <c r="M52" s="999">
        <f t="shared" si="25"/>
        <v>141</v>
      </c>
      <c r="N52" s="1000">
        <f t="shared" si="26"/>
        <v>137</v>
      </c>
      <c r="O52" s="1001">
        <f t="shared" si="27"/>
        <v>41.1</v>
      </c>
      <c r="P52" s="1098"/>
    </row>
    <row r="53" spans="3:16" s="953" customFormat="1" ht="21.95" customHeight="1" x14ac:dyDescent="0.2">
      <c r="C53" s="1059">
        <v>14</v>
      </c>
      <c r="D53" s="1060" t="s">
        <v>588</v>
      </c>
      <c r="E53" s="1061">
        <v>6</v>
      </c>
      <c r="F53" s="1062">
        <v>2</v>
      </c>
      <c r="G53" s="1063">
        <v>117</v>
      </c>
      <c r="H53" s="1064">
        <v>136</v>
      </c>
      <c r="I53" s="1064">
        <v>131</v>
      </c>
      <c r="J53" s="1065">
        <v>122</v>
      </c>
      <c r="K53" s="1066"/>
      <c r="L53" s="1067">
        <f t="shared" si="21"/>
        <v>389</v>
      </c>
      <c r="M53" s="1068">
        <f t="shared" si="25"/>
        <v>136</v>
      </c>
      <c r="N53" s="1069">
        <f t="shared" si="26"/>
        <v>129.66666666666666</v>
      </c>
      <c r="O53" s="1070">
        <f t="shared" si="27"/>
        <v>38.9</v>
      </c>
      <c r="P53" s="1098"/>
    </row>
    <row r="54" spans="3:16" s="953" customFormat="1" ht="21.95" customHeight="1" thickBot="1" x14ac:dyDescent="0.25">
      <c r="C54" s="1006">
        <v>15</v>
      </c>
      <c r="D54" s="1007" t="s">
        <v>584</v>
      </c>
      <c r="E54" s="1008">
        <v>3</v>
      </c>
      <c r="F54" s="1009">
        <v>1</v>
      </c>
      <c r="G54" s="1010">
        <v>109</v>
      </c>
      <c r="H54" s="1011">
        <v>135</v>
      </c>
      <c r="I54" s="1011">
        <v>129</v>
      </c>
      <c r="J54" s="1012">
        <v>112</v>
      </c>
      <c r="K54" s="1013"/>
      <c r="L54" s="1011">
        <f t="shared" si="21"/>
        <v>376</v>
      </c>
      <c r="M54" s="1011">
        <f t="shared" si="25"/>
        <v>135</v>
      </c>
      <c r="N54" s="1014">
        <f t="shared" si="26"/>
        <v>125.33333333333333</v>
      </c>
      <c r="O54" s="1015">
        <f t="shared" si="27"/>
        <v>37.6</v>
      </c>
      <c r="P54" s="1098"/>
    </row>
    <row r="55" spans="3:16" ht="12" customHeight="1" x14ac:dyDescent="0.25">
      <c r="C55" s="978"/>
      <c r="D55" s="978"/>
      <c r="E55" s="978"/>
      <c r="F55" s="978"/>
      <c r="G55" s="978"/>
      <c r="H55" s="978"/>
      <c r="I55" s="978"/>
      <c r="J55" s="978"/>
      <c r="K55" s="978"/>
      <c r="L55" s="978"/>
      <c r="M55" s="978"/>
      <c r="N55" s="978"/>
      <c r="O55" s="978"/>
      <c r="P55" s="978"/>
    </row>
    <row r="56" spans="3:16" s="953" customFormat="1" ht="18.75" customHeight="1" x14ac:dyDescent="0.2">
      <c r="D56" s="1016" t="s">
        <v>14</v>
      </c>
      <c r="E56" s="1017" t="s">
        <v>37</v>
      </c>
      <c r="F56" s="1670" t="s">
        <v>605</v>
      </c>
      <c r="G56" s="1670"/>
      <c r="H56" s="1674" t="s">
        <v>60</v>
      </c>
      <c r="I56" s="1674"/>
      <c r="J56" s="1674"/>
      <c r="K56" s="1674"/>
      <c r="L56" s="1674"/>
    </row>
    <row r="57" spans="3:16" s="953" customFormat="1" ht="18.75" customHeight="1" x14ac:dyDescent="0.2">
      <c r="D57" s="1018" t="s">
        <v>14</v>
      </c>
      <c r="E57" s="1019" t="s">
        <v>37</v>
      </c>
      <c r="F57" s="1670" t="s">
        <v>606</v>
      </c>
      <c r="G57" s="1670"/>
      <c r="H57" s="1675" t="s">
        <v>470</v>
      </c>
      <c r="I57" s="1675"/>
      <c r="J57" s="1675"/>
      <c r="K57" s="1675"/>
      <c r="L57" s="1675"/>
    </row>
    <row r="58" spans="3:16" ht="21.75" customHeight="1" x14ac:dyDescent="0.2"/>
    <row r="59" spans="3:16" ht="21.75" customHeight="1" x14ac:dyDescent="0.2"/>
    <row r="60" spans="3:16" ht="21.75" customHeight="1" x14ac:dyDescent="0.25">
      <c r="C60" s="1676" t="s">
        <v>477</v>
      </c>
      <c r="D60" s="1676"/>
      <c r="E60" s="1676"/>
      <c r="F60" s="1676"/>
      <c r="G60" s="1676"/>
      <c r="H60" s="1676"/>
      <c r="I60" s="1676"/>
      <c r="J60" s="1676"/>
      <c r="K60" s="1676"/>
      <c r="L60" s="1676"/>
      <c r="M60" s="1676"/>
      <c r="N60" s="1676"/>
      <c r="O60" s="1020"/>
    </row>
    <row r="61" spans="3:16" ht="12" customHeight="1" x14ac:dyDescent="0.25">
      <c r="C61" s="1020"/>
      <c r="D61" s="1020"/>
      <c r="E61" s="1021"/>
      <c r="F61" s="1022"/>
      <c r="G61" s="1022"/>
      <c r="H61" s="1022"/>
      <c r="I61" s="1022"/>
      <c r="J61" s="1022"/>
      <c r="K61" s="1022"/>
      <c r="L61" s="1022"/>
      <c r="M61" s="1022"/>
      <c r="N61" s="1022"/>
      <c r="O61" s="1020"/>
    </row>
    <row r="62" spans="3:16" ht="15" customHeight="1" x14ac:dyDescent="0.25">
      <c r="C62" s="1023"/>
      <c r="D62" s="1024" t="s">
        <v>486</v>
      </c>
      <c r="E62" s="1024"/>
      <c r="F62" s="1024"/>
      <c r="G62" s="1024"/>
      <c r="H62" s="1024"/>
      <c r="I62" s="1024"/>
      <c r="J62" s="1024"/>
      <c r="K62" s="1024"/>
      <c r="L62" s="1024"/>
      <c r="M62" s="1024"/>
      <c r="N62" s="1024"/>
      <c r="O62" s="1020"/>
    </row>
    <row r="63" spans="3:16" ht="12" customHeight="1" x14ac:dyDescent="0.25">
      <c r="C63" s="1023"/>
      <c r="D63" s="1024"/>
      <c r="E63" s="1024"/>
      <c r="F63" s="1024"/>
      <c r="G63" s="1024"/>
      <c r="H63" s="1024"/>
      <c r="I63" s="1024"/>
      <c r="J63" s="1024"/>
      <c r="K63" s="1024"/>
      <c r="L63" s="1024"/>
      <c r="M63" s="1024"/>
      <c r="N63" s="1024"/>
      <c r="O63" s="1020"/>
    </row>
    <row r="64" spans="3:16" ht="15" customHeight="1" x14ac:dyDescent="0.25">
      <c r="C64" s="1026" t="s">
        <v>629</v>
      </c>
      <c r="D64" s="1023" t="s">
        <v>487</v>
      </c>
      <c r="E64" s="1023"/>
      <c r="F64" s="1023"/>
      <c r="G64" s="1023"/>
      <c r="H64" s="1023"/>
      <c r="I64" s="1023"/>
      <c r="J64" s="1023"/>
      <c r="K64" s="1023"/>
      <c r="L64" s="1023"/>
      <c r="M64" s="1023"/>
      <c r="N64" s="1023"/>
      <c r="O64" s="1023"/>
    </row>
    <row r="65" spans="3:17" ht="15" customHeight="1" x14ac:dyDescent="0.25">
      <c r="C65" s="1023"/>
      <c r="D65" s="1023" t="s">
        <v>488</v>
      </c>
      <c r="E65" s="1023"/>
      <c r="F65" s="1023"/>
      <c r="G65" s="1023"/>
      <c r="H65" s="1023"/>
      <c r="I65" s="1023"/>
      <c r="J65" s="1023"/>
      <c r="K65" s="1023"/>
      <c r="L65" s="1023"/>
      <c r="M65" s="1020"/>
      <c r="N65" s="1023"/>
      <c r="O65" s="1023"/>
    </row>
    <row r="66" spans="3:17" ht="15" customHeight="1" x14ac:dyDescent="0.25">
      <c r="C66" s="1023"/>
      <c r="D66" s="1023" t="s">
        <v>489</v>
      </c>
      <c r="E66" s="1023"/>
      <c r="F66" s="1023"/>
      <c r="G66" s="1023"/>
      <c r="H66" s="1023"/>
      <c r="I66" s="1023"/>
      <c r="J66" s="1023"/>
      <c r="K66" s="1023"/>
      <c r="L66" s="1023"/>
      <c r="M66" s="1023"/>
      <c r="N66" s="1023"/>
      <c r="O66" s="1023"/>
    </row>
    <row r="67" spans="3:17" ht="12" customHeight="1" x14ac:dyDescent="0.25">
      <c r="C67" s="1023"/>
      <c r="D67" s="1024"/>
      <c r="E67" s="1024"/>
      <c r="F67" s="1024"/>
      <c r="G67" s="1024"/>
      <c r="H67" s="1024"/>
      <c r="I67" s="1024"/>
      <c r="J67" s="1024"/>
      <c r="K67" s="1024"/>
      <c r="L67" s="1024"/>
      <c r="M67" s="1024"/>
      <c r="N67" s="1024"/>
      <c r="O67" s="1020"/>
    </row>
    <row r="68" spans="3:17" ht="15" customHeight="1" x14ac:dyDescent="0.25">
      <c r="C68" s="1026" t="s">
        <v>630</v>
      </c>
      <c r="D68" s="1023" t="s">
        <v>490</v>
      </c>
      <c r="E68" s="1023"/>
      <c r="F68" s="1023"/>
      <c r="G68" s="1023"/>
      <c r="H68" s="1023"/>
      <c r="I68" s="1023"/>
      <c r="J68" s="1023"/>
      <c r="K68" s="1023"/>
      <c r="L68" s="1023"/>
      <c r="M68" s="1023"/>
      <c r="N68" s="1023"/>
      <c r="O68" s="1023"/>
    </row>
    <row r="69" spans="3:17" ht="15" customHeight="1" x14ac:dyDescent="0.25">
      <c r="C69" s="1023"/>
      <c r="D69" s="1023"/>
      <c r="E69" s="1023"/>
      <c r="F69" s="1023"/>
      <c r="G69" s="1023"/>
      <c r="H69" s="1023"/>
      <c r="I69" s="1023"/>
      <c r="J69" s="1023"/>
      <c r="K69" s="1023"/>
      <c r="L69" s="1023"/>
      <c r="M69" s="1023"/>
      <c r="N69" s="1023"/>
      <c r="O69" s="1023"/>
      <c r="P69" s="1023"/>
      <c r="Q69" s="1020"/>
    </row>
    <row r="70" spans="3:17" ht="15" customHeight="1" x14ac:dyDescent="0.2">
      <c r="C70" s="1027"/>
      <c r="D70" s="1027"/>
      <c r="E70" s="1027"/>
      <c r="F70" s="1027"/>
      <c r="G70" s="1027"/>
      <c r="H70" s="1027"/>
      <c r="I70" s="1027"/>
      <c r="J70" s="1027"/>
      <c r="K70" s="1027"/>
      <c r="L70" s="1027"/>
      <c r="M70" s="1027"/>
      <c r="N70" s="1027"/>
      <c r="O70" s="1027"/>
      <c r="P70" s="1028"/>
    </row>
    <row r="71" spans="3:17" ht="15" customHeight="1" x14ac:dyDescent="0.2">
      <c r="C71" s="1027"/>
      <c r="D71" s="1027"/>
      <c r="E71" s="1027"/>
      <c r="F71" s="1027"/>
      <c r="G71" s="1027"/>
      <c r="H71" s="1027"/>
      <c r="I71" s="1027"/>
      <c r="J71" s="1027"/>
      <c r="K71" s="1027"/>
      <c r="L71" s="1027"/>
      <c r="M71" s="1027"/>
      <c r="N71" s="1027"/>
      <c r="O71" s="1027"/>
      <c r="P71" s="1028"/>
    </row>
    <row r="72" spans="3:17" ht="15" x14ac:dyDescent="0.2">
      <c r="C72" s="1027"/>
      <c r="D72" s="1027"/>
      <c r="E72" s="1027"/>
      <c r="F72" s="1027"/>
      <c r="G72" s="1027"/>
      <c r="H72" s="1027"/>
      <c r="I72" s="1027"/>
      <c r="J72" s="1027"/>
      <c r="K72" s="1027"/>
      <c r="L72" s="1027"/>
      <c r="M72" s="1027"/>
      <c r="N72" s="1027"/>
      <c r="O72" s="1027"/>
      <c r="P72" s="1028"/>
    </row>
    <row r="73" spans="3:17" ht="15" x14ac:dyDescent="0.2">
      <c r="C73" s="1027"/>
      <c r="D73" s="1027"/>
      <c r="E73" s="1027"/>
      <c r="F73" s="1027"/>
      <c r="G73" s="1027"/>
      <c r="H73" s="1027"/>
      <c r="I73" s="1027"/>
      <c r="J73" s="1027"/>
      <c r="K73" s="1027"/>
      <c r="L73" s="1027"/>
      <c r="M73" s="1027"/>
      <c r="N73" s="1027"/>
      <c r="O73" s="1027"/>
      <c r="P73" s="1028"/>
    </row>
    <row r="74" spans="3:17" ht="15" x14ac:dyDescent="0.2">
      <c r="C74" s="1027"/>
      <c r="D74" s="1027"/>
      <c r="E74" s="1027"/>
      <c r="F74" s="1027"/>
      <c r="G74" s="1027"/>
      <c r="H74" s="1027"/>
      <c r="I74" s="1027"/>
      <c r="J74" s="1027"/>
      <c r="K74" s="1027"/>
      <c r="L74" s="1027"/>
      <c r="M74" s="1027"/>
      <c r="N74" s="1027"/>
      <c r="O74" s="1027"/>
      <c r="P74" s="1028"/>
    </row>
    <row r="75" spans="3:17" ht="12.75" customHeight="1" x14ac:dyDescent="0.2">
      <c r="C75" s="1028"/>
      <c r="D75" s="1027"/>
      <c r="E75" s="1027"/>
      <c r="F75" s="1027"/>
      <c r="G75" s="1027"/>
      <c r="H75" s="1027"/>
      <c r="I75" s="1027"/>
      <c r="J75" s="1027"/>
      <c r="K75" s="1027"/>
      <c r="L75" s="1027"/>
      <c r="M75" s="1027"/>
      <c r="N75" s="1027"/>
      <c r="O75" s="1027"/>
      <c r="P75" s="1028"/>
    </row>
  </sheetData>
  <mergeCells count="34">
    <mergeCell ref="O38:O39"/>
    <mergeCell ref="F56:G56"/>
    <mergeCell ref="H56:L56"/>
    <mergeCell ref="F57:G57"/>
    <mergeCell ref="H57:L57"/>
    <mergeCell ref="F38:F39"/>
    <mergeCell ref="G38:J38"/>
    <mergeCell ref="K38:K39"/>
    <mergeCell ref="L38:L39"/>
    <mergeCell ref="M38:M39"/>
    <mergeCell ref="C38:C39"/>
    <mergeCell ref="D38:D39"/>
    <mergeCell ref="E38:E39"/>
    <mergeCell ref="C60:N60"/>
    <mergeCell ref="C6:D6"/>
    <mergeCell ref="F33:G33"/>
    <mergeCell ref="H33:L33"/>
    <mergeCell ref="F34:G34"/>
    <mergeCell ref="H34:L34"/>
    <mergeCell ref="C37:D37"/>
    <mergeCell ref="N38:N39"/>
    <mergeCell ref="C2:O2"/>
    <mergeCell ref="C3:O3"/>
    <mergeCell ref="C4:O4"/>
    <mergeCell ref="C7:C8"/>
    <mergeCell ref="D7:D8"/>
    <mergeCell ref="E7:E8"/>
    <mergeCell ref="F7:F8"/>
    <mergeCell ref="G7:J7"/>
    <mergeCell ref="K7:K8"/>
    <mergeCell ref="L7:L8"/>
    <mergeCell ref="M7:M8"/>
    <mergeCell ref="N7:N8"/>
    <mergeCell ref="O7:O8"/>
  </mergeCells>
  <pageMargins left="0.7" right="0.7" top="0.75" bottom="0.75" header="0.3" footer="0.3"/>
  <ignoredErrors>
    <ignoredError sqref="L9:M31 L40:N54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C2:P76"/>
  <sheetViews>
    <sheetView zoomScale="75" zoomScaleNormal="75" workbookViewId="0">
      <selection activeCell="Q20" sqref="Q20"/>
    </sheetView>
  </sheetViews>
  <sheetFormatPr defaultRowHeight="12.75" x14ac:dyDescent="0.2"/>
  <cols>
    <col min="1" max="2" width="9.140625" style="942"/>
    <col min="3" max="3" width="8.7109375" style="942" customWidth="1"/>
    <col min="4" max="4" width="33.85546875" style="942" bestFit="1" customWidth="1"/>
    <col min="5" max="6" width="11.7109375" style="942" customWidth="1"/>
    <col min="7" max="10" width="9.7109375" style="942" customWidth="1"/>
    <col min="11" max="11" width="8.7109375" style="942" customWidth="1"/>
    <col min="12" max="15" width="12.7109375" style="942" customWidth="1"/>
    <col min="16" max="16384" width="9.140625" style="942"/>
  </cols>
  <sheetData>
    <row r="2" spans="3:16" ht="25.5" x14ac:dyDescent="0.2">
      <c r="C2" s="1694" t="s">
        <v>471</v>
      </c>
      <c r="D2" s="1694"/>
      <c r="E2" s="1694"/>
      <c r="F2" s="1694"/>
      <c r="G2" s="1694"/>
      <c r="H2" s="1694"/>
      <c r="I2" s="1694"/>
      <c r="J2" s="1694"/>
      <c r="K2" s="1694"/>
      <c r="L2" s="1694"/>
      <c r="M2" s="1694"/>
      <c r="N2" s="1694"/>
      <c r="O2" s="1694"/>
    </row>
    <row r="3" spans="3:16" ht="24.95" customHeight="1" x14ac:dyDescent="0.2">
      <c r="C3" s="1695" t="s">
        <v>495</v>
      </c>
      <c r="D3" s="1695"/>
      <c r="E3" s="1695"/>
      <c r="F3" s="1695"/>
      <c r="G3" s="1695"/>
      <c r="H3" s="1695"/>
      <c r="I3" s="1695"/>
      <c r="J3" s="1695"/>
      <c r="K3" s="1695"/>
      <c r="L3" s="1695"/>
      <c r="M3" s="1695"/>
      <c r="N3" s="1695"/>
      <c r="O3" s="1695"/>
    </row>
    <row r="4" spans="3:16" ht="24.95" customHeight="1" x14ac:dyDescent="0.2">
      <c r="C4" s="1696" t="s">
        <v>502</v>
      </c>
      <c r="D4" s="1696"/>
      <c r="E4" s="1696"/>
      <c r="F4" s="1696"/>
      <c r="G4" s="1696"/>
      <c r="H4" s="1696"/>
      <c r="I4" s="1696"/>
      <c r="J4" s="1696"/>
      <c r="K4" s="1696"/>
      <c r="L4" s="1696"/>
      <c r="M4" s="1696"/>
      <c r="N4" s="1696"/>
      <c r="O4" s="1696"/>
    </row>
    <row r="5" spans="3:16" ht="21" x14ac:dyDescent="0.2">
      <c r="C5" s="939"/>
      <c r="D5" s="939"/>
      <c r="E5" s="939"/>
      <c r="F5" s="939"/>
      <c r="G5" s="939"/>
      <c r="H5" s="939"/>
      <c r="I5" s="939"/>
      <c r="J5" s="939"/>
      <c r="K5" s="939"/>
      <c r="L5" s="939"/>
      <c r="M5" s="939"/>
      <c r="N5" s="939"/>
      <c r="O5" s="940"/>
    </row>
    <row r="6" spans="3:16" ht="19.5" customHeight="1" thickBot="1" x14ac:dyDescent="0.25">
      <c r="C6" s="1697" t="s">
        <v>478</v>
      </c>
      <c r="D6" s="1697"/>
      <c r="E6" s="939"/>
      <c r="F6" s="939"/>
      <c r="G6" s="939"/>
      <c r="H6" s="939"/>
      <c r="I6" s="939"/>
      <c r="J6" s="939"/>
      <c r="K6" s="939"/>
      <c r="L6" s="939"/>
      <c r="M6" s="939"/>
      <c r="N6" s="939"/>
      <c r="O6" s="940"/>
      <c r="P6" s="941"/>
    </row>
    <row r="7" spans="3:16" ht="19.5" customHeight="1" x14ac:dyDescent="0.2">
      <c r="C7" s="1677" t="s">
        <v>5</v>
      </c>
      <c r="D7" s="1679" t="s">
        <v>472</v>
      </c>
      <c r="E7" s="1681" t="s">
        <v>492</v>
      </c>
      <c r="F7" s="1683" t="s">
        <v>491</v>
      </c>
      <c r="G7" s="1685" t="s">
        <v>7</v>
      </c>
      <c r="H7" s="1686"/>
      <c r="I7" s="1686"/>
      <c r="J7" s="1687"/>
      <c r="K7" s="1681" t="s">
        <v>481</v>
      </c>
      <c r="L7" s="1688" t="s">
        <v>484</v>
      </c>
      <c r="M7" s="1688" t="s">
        <v>482</v>
      </c>
      <c r="N7" s="1690" t="s">
        <v>483</v>
      </c>
      <c r="O7" s="1692" t="s">
        <v>485</v>
      </c>
      <c r="P7" s="941"/>
    </row>
    <row r="8" spans="3:16" ht="80.099999999999994" customHeight="1" thickBot="1" x14ac:dyDescent="0.25">
      <c r="C8" s="1678"/>
      <c r="D8" s="1680"/>
      <c r="E8" s="1682"/>
      <c r="F8" s="1684"/>
      <c r="G8" s="1029" t="s">
        <v>1</v>
      </c>
      <c r="H8" s="1030" t="s">
        <v>2</v>
      </c>
      <c r="I8" s="1030" t="s">
        <v>3</v>
      </c>
      <c r="J8" s="1031" t="s">
        <v>6</v>
      </c>
      <c r="K8" s="1682"/>
      <c r="L8" s="1689"/>
      <c r="M8" s="1689"/>
      <c r="N8" s="1691"/>
      <c r="O8" s="1693"/>
      <c r="P8" s="943"/>
    </row>
    <row r="9" spans="3:16" s="953" customFormat="1" ht="21.95" customHeight="1" x14ac:dyDescent="0.2">
      <c r="C9" s="1365">
        <v>1</v>
      </c>
      <c r="D9" s="1366" t="s">
        <v>39</v>
      </c>
      <c r="E9" s="1367">
        <v>6</v>
      </c>
      <c r="F9" s="1368">
        <v>1</v>
      </c>
      <c r="G9" s="1082">
        <v>188</v>
      </c>
      <c r="H9" s="1083">
        <v>173</v>
      </c>
      <c r="I9" s="1084">
        <v>179</v>
      </c>
      <c r="J9" s="1384">
        <v>202</v>
      </c>
      <c r="K9" s="1369">
        <v>2</v>
      </c>
      <c r="L9" s="1383">
        <f>SUM(G9:J9)-MIN(G9:J9)</f>
        <v>569</v>
      </c>
      <c r="M9" s="1370">
        <f>MAX(G9:J9)</f>
        <v>202</v>
      </c>
      <c r="N9" s="1371">
        <f>ROUND(L9/3,1)</f>
        <v>189.7</v>
      </c>
      <c r="O9" s="1372">
        <f>L9/10+K9</f>
        <v>58.9</v>
      </c>
      <c r="P9" s="1093"/>
    </row>
    <row r="10" spans="3:16" s="953" customFormat="1" ht="21.95" customHeight="1" x14ac:dyDescent="0.2">
      <c r="C10" s="1285">
        <v>2</v>
      </c>
      <c r="D10" s="1261" t="s">
        <v>41</v>
      </c>
      <c r="E10" s="1044">
        <v>2</v>
      </c>
      <c r="F10" s="1045">
        <v>2</v>
      </c>
      <c r="G10" s="1046">
        <v>193</v>
      </c>
      <c r="H10" s="1047">
        <v>169</v>
      </c>
      <c r="I10" s="1047">
        <v>157</v>
      </c>
      <c r="J10" s="1049">
        <v>188</v>
      </c>
      <c r="K10" s="1039"/>
      <c r="L10" s="1040">
        <f>SUM(G10:J10)-MIN(G10:J10)</f>
        <v>550</v>
      </c>
      <c r="M10" s="1381">
        <f>MAX(G10:J10)</f>
        <v>193</v>
      </c>
      <c r="N10" s="1382">
        <f>ROUND(L10/3,1)</f>
        <v>183.3</v>
      </c>
      <c r="O10" s="1043">
        <f>L10/10+K10</f>
        <v>55</v>
      </c>
      <c r="P10" s="1093"/>
    </row>
    <row r="11" spans="3:16" s="953" customFormat="1" ht="21.95" customHeight="1" x14ac:dyDescent="0.2">
      <c r="C11" s="944">
        <v>3</v>
      </c>
      <c r="D11" s="955" t="s">
        <v>12</v>
      </c>
      <c r="E11" s="946">
        <v>3</v>
      </c>
      <c r="F11" s="947">
        <v>2</v>
      </c>
      <c r="G11" s="948">
        <v>148</v>
      </c>
      <c r="H11" s="949">
        <v>179</v>
      </c>
      <c r="I11" s="966">
        <v>178</v>
      </c>
      <c r="J11" s="950">
        <v>183</v>
      </c>
      <c r="K11" s="962"/>
      <c r="L11" s="963">
        <f>SUM(G11:J11)-MIN(G11:J11)</f>
        <v>540</v>
      </c>
      <c r="M11" s="964">
        <f>MAX(G11:J11)</f>
        <v>183</v>
      </c>
      <c r="N11" s="965">
        <f>ROUND(L11/3,1)</f>
        <v>180</v>
      </c>
      <c r="O11" s="952">
        <f>L11/10+K11</f>
        <v>54</v>
      </c>
      <c r="P11" s="1093"/>
    </row>
    <row r="12" spans="3:16" s="953" customFormat="1" ht="21.95" customHeight="1" x14ac:dyDescent="0.2">
      <c r="C12" s="1285">
        <v>4</v>
      </c>
      <c r="D12" s="1261" t="s">
        <v>568</v>
      </c>
      <c r="E12" s="1033">
        <v>1</v>
      </c>
      <c r="F12" s="1034">
        <v>2</v>
      </c>
      <c r="G12" s="1256">
        <v>219</v>
      </c>
      <c r="H12" s="1036">
        <v>158</v>
      </c>
      <c r="I12" s="1037">
        <v>158</v>
      </c>
      <c r="J12" s="1038">
        <v>121</v>
      </c>
      <c r="K12" s="1039"/>
      <c r="L12" s="1040">
        <f>SUM(G12:J12)-MIN(G12:J12)</f>
        <v>535</v>
      </c>
      <c r="M12" s="1041">
        <f>MAX(G12:J12)</f>
        <v>219</v>
      </c>
      <c r="N12" s="1042">
        <f>ROUND(L12/3,1)</f>
        <v>178.3</v>
      </c>
      <c r="O12" s="1043">
        <f>L12/10+K12</f>
        <v>53.5</v>
      </c>
      <c r="P12" s="1093"/>
    </row>
    <row r="13" spans="3:16" s="953" customFormat="1" ht="21.95" customHeight="1" x14ac:dyDescent="0.2">
      <c r="C13" s="944">
        <v>5</v>
      </c>
      <c r="D13" s="955" t="s">
        <v>34</v>
      </c>
      <c r="E13" s="946">
        <v>5</v>
      </c>
      <c r="F13" s="947">
        <v>1</v>
      </c>
      <c r="G13" s="948">
        <v>177</v>
      </c>
      <c r="H13" s="949">
        <v>163</v>
      </c>
      <c r="I13" s="949">
        <v>150</v>
      </c>
      <c r="J13" s="950">
        <v>192</v>
      </c>
      <c r="K13" s="962"/>
      <c r="L13" s="963">
        <f>SUM(G13:J13)-MIN(G13:J13)</f>
        <v>532</v>
      </c>
      <c r="M13" s="964">
        <f>MAX(G13:J13)</f>
        <v>192</v>
      </c>
      <c r="N13" s="965">
        <f>ROUND(L13/3,1)</f>
        <v>177.3</v>
      </c>
      <c r="O13" s="952">
        <f>L13/10+K13</f>
        <v>53.2</v>
      </c>
      <c r="P13" s="1093"/>
    </row>
    <row r="14" spans="3:16" s="953" customFormat="1" ht="21.95" customHeight="1" x14ac:dyDescent="0.2">
      <c r="C14" s="1285">
        <v>6</v>
      </c>
      <c r="D14" s="1261" t="s">
        <v>565</v>
      </c>
      <c r="E14" s="1044">
        <v>5</v>
      </c>
      <c r="F14" s="1045">
        <v>1</v>
      </c>
      <c r="G14" s="1046">
        <v>151</v>
      </c>
      <c r="H14" s="1047">
        <v>135</v>
      </c>
      <c r="I14" s="1299">
        <v>230</v>
      </c>
      <c r="J14" s="1049">
        <v>149</v>
      </c>
      <c r="K14" s="1039"/>
      <c r="L14" s="1040">
        <f t="shared" ref="L14" si="0">SUM(G14:J14)-MIN(G14:J14)</f>
        <v>530</v>
      </c>
      <c r="M14" s="1284">
        <f t="shared" ref="M14" si="1">MAX(G14:J14)</f>
        <v>230</v>
      </c>
      <c r="N14" s="1042">
        <f t="shared" ref="N14" si="2">ROUND(L14/3,1)</f>
        <v>176.7</v>
      </c>
      <c r="O14" s="1043">
        <f t="shared" ref="O14" si="3">L14/10+K14</f>
        <v>53</v>
      </c>
      <c r="P14" s="1093"/>
    </row>
    <row r="15" spans="3:16" s="953" customFormat="1" ht="21.95" customHeight="1" x14ac:dyDescent="0.2">
      <c r="C15" s="944">
        <v>7</v>
      </c>
      <c r="D15" s="955" t="s">
        <v>566</v>
      </c>
      <c r="E15" s="946">
        <v>6</v>
      </c>
      <c r="F15" s="947">
        <v>2</v>
      </c>
      <c r="G15" s="948">
        <v>164</v>
      </c>
      <c r="H15" s="949">
        <v>162</v>
      </c>
      <c r="I15" s="949">
        <v>136</v>
      </c>
      <c r="J15" s="950">
        <v>196</v>
      </c>
      <c r="K15" s="962"/>
      <c r="L15" s="963">
        <f>SUM(G15:J15)-MIN(G15:J15)</f>
        <v>522</v>
      </c>
      <c r="M15" s="964">
        <f>MAX(G15:J15)</f>
        <v>196</v>
      </c>
      <c r="N15" s="965">
        <f>ROUND(L15/3,1)</f>
        <v>174</v>
      </c>
      <c r="O15" s="952">
        <f>L15/10+K15</f>
        <v>52.2</v>
      </c>
      <c r="P15" s="1093"/>
    </row>
    <row r="16" spans="3:16" s="953" customFormat="1" ht="21.95" customHeight="1" x14ac:dyDescent="0.2">
      <c r="C16" s="1285">
        <v>8</v>
      </c>
      <c r="D16" s="1261" t="s">
        <v>607</v>
      </c>
      <c r="E16" s="1044">
        <v>3</v>
      </c>
      <c r="F16" s="1045">
        <v>1</v>
      </c>
      <c r="G16" s="1046">
        <v>172</v>
      </c>
      <c r="H16" s="1047">
        <v>187</v>
      </c>
      <c r="I16" s="1047">
        <v>161</v>
      </c>
      <c r="J16" s="1049">
        <v>92</v>
      </c>
      <c r="K16" s="1039"/>
      <c r="L16" s="1040">
        <f t="shared" ref="L16" si="4">SUM(G16:J16)-MIN(G16:J16)</f>
        <v>520</v>
      </c>
      <c r="M16" s="1041">
        <f t="shared" ref="M16" si="5">MAX(G16:J16)</f>
        <v>187</v>
      </c>
      <c r="N16" s="1042">
        <f t="shared" ref="N16" si="6">ROUND(L16/3,1)</f>
        <v>173.3</v>
      </c>
      <c r="O16" s="1043">
        <f t="shared" ref="O16" si="7">L16/10+K16</f>
        <v>52</v>
      </c>
      <c r="P16" s="1093"/>
    </row>
    <row r="17" spans="3:16" s="953" customFormat="1" ht="21.95" customHeight="1" x14ac:dyDescent="0.2">
      <c r="C17" s="944">
        <v>9</v>
      </c>
      <c r="D17" s="955" t="s">
        <v>51</v>
      </c>
      <c r="E17" s="956">
        <v>6</v>
      </c>
      <c r="F17" s="957">
        <v>2</v>
      </c>
      <c r="G17" s="958">
        <v>129</v>
      </c>
      <c r="H17" s="959">
        <v>161</v>
      </c>
      <c r="I17" s="960">
        <v>180</v>
      </c>
      <c r="J17" s="961">
        <v>178</v>
      </c>
      <c r="K17" s="962"/>
      <c r="L17" s="963">
        <f>SUM(G17:J17)-MIN(G17:J17)</f>
        <v>519</v>
      </c>
      <c r="M17" s="964">
        <f>MAX(G17:J17)</f>
        <v>180</v>
      </c>
      <c r="N17" s="965">
        <f>ROUND(L17/3,1)</f>
        <v>173</v>
      </c>
      <c r="O17" s="952">
        <f>L17/10+K17</f>
        <v>51.9</v>
      </c>
      <c r="P17" s="1093"/>
    </row>
    <row r="18" spans="3:16" s="953" customFormat="1" ht="21.95" customHeight="1" x14ac:dyDescent="0.2">
      <c r="C18" s="1285">
        <v>10</v>
      </c>
      <c r="D18" s="1261" t="s">
        <v>134</v>
      </c>
      <c r="E18" s="1044">
        <v>3</v>
      </c>
      <c r="F18" s="1045">
        <v>1</v>
      </c>
      <c r="G18" s="1046">
        <v>191</v>
      </c>
      <c r="H18" s="1047">
        <v>145</v>
      </c>
      <c r="I18" s="1047">
        <v>141</v>
      </c>
      <c r="J18" s="1049">
        <v>179</v>
      </c>
      <c r="K18" s="1039"/>
      <c r="L18" s="1040">
        <f>SUM(G18:J18)-MIN(G18:J18)</f>
        <v>515</v>
      </c>
      <c r="M18" s="1041">
        <f>MAX(G18:J18)</f>
        <v>191</v>
      </c>
      <c r="N18" s="1042">
        <f>ROUND(L18/3,1)</f>
        <v>171.7</v>
      </c>
      <c r="O18" s="1043">
        <f>L18/10+K18</f>
        <v>51.5</v>
      </c>
      <c r="P18" s="1093"/>
    </row>
    <row r="19" spans="3:16" s="953" customFormat="1" ht="21.95" customHeight="1" x14ac:dyDescent="0.2">
      <c r="C19" s="944">
        <v>11</v>
      </c>
      <c r="D19" s="955" t="s">
        <v>575</v>
      </c>
      <c r="E19" s="946">
        <v>3</v>
      </c>
      <c r="F19" s="947">
        <v>2</v>
      </c>
      <c r="G19" s="948">
        <v>181</v>
      </c>
      <c r="H19" s="949">
        <v>144</v>
      </c>
      <c r="I19" s="966">
        <v>121</v>
      </c>
      <c r="J19" s="950">
        <v>181</v>
      </c>
      <c r="K19" s="962"/>
      <c r="L19" s="963">
        <f t="shared" ref="L19" si="8">SUM(G19:J19)-MIN(G19:J19)</f>
        <v>506</v>
      </c>
      <c r="M19" s="964">
        <f>MAX(G19:J19)</f>
        <v>181</v>
      </c>
      <c r="N19" s="965">
        <f>ROUND(L19/3,1)</f>
        <v>168.7</v>
      </c>
      <c r="O19" s="952">
        <f>L19/10+K19</f>
        <v>50.6</v>
      </c>
      <c r="P19" s="1093"/>
    </row>
    <row r="20" spans="3:16" s="953" customFormat="1" ht="21.95" customHeight="1" x14ac:dyDescent="0.2">
      <c r="C20" s="1285">
        <v>12</v>
      </c>
      <c r="D20" s="1261" t="s">
        <v>47</v>
      </c>
      <c r="E20" s="1044">
        <v>1</v>
      </c>
      <c r="F20" s="1045">
        <v>1</v>
      </c>
      <c r="G20" s="1046">
        <v>178</v>
      </c>
      <c r="H20" s="1047">
        <v>168</v>
      </c>
      <c r="I20" s="1047">
        <v>122</v>
      </c>
      <c r="J20" s="1049">
        <v>158</v>
      </c>
      <c r="K20" s="1039"/>
      <c r="L20" s="1040">
        <f t="shared" ref="L20" si="9">SUM(G20:J20)-MIN(G20:J20)</f>
        <v>504</v>
      </c>
      <c r="M20" s="1041">
        <f t="shared" ref="M20" si="10">MAX(G20:J20)</f>
        <v>178</v>
      </c>
      <c r="N20" s="1042">
        <f t="shared" ref="N20" si="11">ROUND(L20/3,1)</f>
        <v>168</v>
      </c>
      <c r="O20" s="1043">
        <f t="shared" ref="O20" si="12">L20/10+K20</f>
        <v>50.4</v>
      </c>
      <c r="P20" s="1093"/>
    </row>
    <row r="21" spans="3:16" s="953" customFormat="1" ht="21.95" customHeight="1" x14ac:dyDescent="0.2">
      <c r="C21" s="944">
        <v>13</v>
      </c>
      <c r="D21" s="955" t="s">
        <v>569</v>
      </c>
      <c r="E21" s="946">
        <v>4</v>
      </c>
      <c r="F21" s="947">
        <v>2</v>
      </c>
      <c r="G21" s="948">
        <v>153</v>
      </c>
      <c r="H21" s="949">
        <v>193</v>
      </c>
      <c r="I21" s="949">
        <v>134</v>
      </c>
      <c r="J21" s="950">
        <v>153</v>
      </c>
      <c r="K21" s="962"/>
      <c r="L21" s="963">
        <f>SUM(G21:J21)-MIN(G21:J21)</f>
        <v>499</v>
      </c>
      <c r="M21" s="964">
        <f>MAX(G21:J21)</f>
        <v>193</v>
      </c>
      <c r="N21" s="965">
        <f>ROUND(L21/3,1)</f>
        <v>166.3</v>
      </c>
      <c r="O21" s="952">
        <f>L21/10+K21</f>
        <v>49.9</v>
      </c>
      <c r="P21" s="1093"/>
    </row>
    <row r="22" spans="3:16" s="953" customFormat="1" ht="21.95" customHeight="1" x14ac:dyDescent="0.2">
      <c r="C22" s="1285">
        <v>14</v>
      </c>
      <c r="D22" s="1261" t="s">
        <v>25</v>
      </c>
      <c r="E22" s="1044">
        <v>4</v>
      </c>
      <c r="F22" s="1045">
        <v>2</v>
      </c>
      <c r="G22" s="1046">
        <v>166</v>
      </c>
      <c r="H22" s="1047">
        <v>156</v>
      </c>
      <c r="I22" s="1047">
        <v>174</v>
      </c>
      <c r="J22" s="1049">
        <v>102</v>
      </c>
      <c r="K22" s="1039"/>
      <c r="L22" s="1040">
        <f>SUM(G22:J22)-MIN(G22:J22)</f>
        <v>496</v>
      </c>
      <c r="M22" s="1041">
        <f>MAX(G22:J22)</f>
        <v>174</v>
      </c>
      <c r="N22" s="1042">
        <f>ROUND(L22/3,1)</f>
        <v>165.3</v>
      </c>
      <c r="O22" s="1043">
        <f>L22/10+K22</f>
        <v>49.6</v>
      </c>
      <c r="P22" s="1093"/>
    </row>
    <row r="23" spans="3:16" s="953" customFormat="1" ht="21.95" customHeight="1" x14ac:dyDescent="0.2">
      <c r="C23" s="944">
        <v>15</v>
      </c>
      <c r="D23" s="955" t="s">
        <v>194</v>
      </c>
      <c r="E23" s="946">
        <v>3</v>
      </c>
      <c r="F23" s="947">
        <v>1</v>
      </c>
      <c r="G23" s="948">
        <v>148</v>
      </c>
      <c r="H23" s="949">
        <v>151</v>
      </c>
      <c r="I23" s="949">
        <v>129</v>
      </c>
      <c r="J23" s="950">
        <v>196</v>
      </c>
      <c r="K23" s="962"/>
      <c r="L23" s="963">
        <f t="shared" ref="L23:L24" si="13">SUM(G23:J23)-MIN(G23:J23)</f>
        <v>495</v>
      </c>
      <c r="M23" s="964">
        <f t="shared" ref="M23:M24" si="14">MAX(G23:J23)</f>
        <v>196</v>
      </c>
      <c r="N23" s="965">
        <f t="shared" ref="N23:N24" si="15">ROUND(L23/3,1)</f>
        <v>165</v>
      </c>
      <c r="O23" s="952">
        <f t="shared" ref="O23:O24" si="16">L23/10+K23</f>
        <v>49.5</v>
      </c>
      <c r="P23" s="1093"/>
    </row>
    <row r="24" spans="3:16" s="953" customFormat="1" ht="21.95" customHeight="1" x14ac:dyDescent="0.2">
      <c r="C24" s="1285">
        <v>16</v>
      </c>
      <c r="D24" s="1261" t="s">
        <v>120</v>
      </c>
      <c r="E24" s="1044">
        <v>6</v>
      </c>
      <c r="F24" s="1045">
        <v>2</v>
      </c>
      <c r="G24" s="1046">
        <v>164</v>
      </c>
      <c r="H24" s="1047">
        <v>144</v>
      </c>
      <c r="I24" s="1047">
        <v>169</v>
      </c>
      <c r="J24" s="1049">
        <v>160</v>
      </c>
      <c r="K24" s="1039"/>
      <c r="L24" s="1040">
        <f t="shared" si="13"/>
        <v>493</v>
      </c>
      <c r="M24" s="1041">
        <f t="shared" si="14"/>
        <v>169</v>
      </c>
      <c r="N24" s="1042">
        <f t="shared" si="15"/>
        <v>164.3</v>
      </c>
      <c r="O24" s="1043">
        <f t="shared" si="16"/>
        <v>49.3</v>
      </c>
      <c r="P24" s="1093"/>
    </row>
    <row r="25" spans="3:16" s="953" customFormat="1" ht="21.95" customHeight="1" x14ac:dyDescent="0.2">
      <c r="C25" s="944">
        <v>17</v>
      </c>
      <c r="D25" s="955" t="s">
        <v>67</v>
      </c>
      <c r="E25" s="946">
        <v>5</v>
      </c>
      <c r="F25" s="947">
        <v>2</v>
      </c>
      <c r="G25" s="948">
        <v>151</v>
      </c>
      <c r="H25" s="949">
        <v>121</v>
      </c>
      <c r="I25" s="966">
        <v>176</v>
      </c>
      <c r="J25" s="950">
        <v>160</v>
      </c>
      <c r="K25" s="962"/>
      <c r="L25" s="963">
        <f t="shared" ref="L25" si="17">SUM(G25:J25)-MIN(G25:J25)</f>
        <v>487</v>
      </c>
      <c r="M25" s="964">
        <f t="shared" ref="M25" si="18">MAX(G25:J25)</f>
        <v>176</v>
      </c>
      <c r="N25" s="965">
        <f t="shared" ref="N25" si="19">ROUND(L25/3,1)</f>
        <v>162.30000000000001</v>
      </c>
      <c r="O25" s="952">
        <f t="shared" ref="O25" si="20">L25/10+K25</f>
        <v>48.7</v>
      </c>
      <c r="P25" s="1093"/>
    </row>
    <row r="26" spans="3:16" s="953" customFormat="1" ht="21.95" customHeight="1" x14ac:dyDescent="0.2">
      <c r="C26" s="1285">
        <v>18</v>
      </c>
      <c r="D26" s="1261" t="s">
        <v>564</v>
      </c>
      <c r="E26" s="1044">
        <v>4</v>
      </c>
      <c r="F26" s="1045">
        <v>1</v>
      </c>
      <c r="G26" s="1046">
        <v>125</v>
      </c>
      <c r="H26" s="1047">
        <v>119</v>
      </c>
      <c r="I26" s="1047">
        <v>175</v>
      </c>
      <c r="J26" s="1049">
        <v>181</v>
      </c>
      <c r="K26" s="1039"/>
      <c r="L26" s="1040">
        <f>SUM(G26:J26)-MIN(G26:J26)</f>
        <v>481</v>
      </c>
      <c r="M26" s="1041">
        <f>MAX(G26:J26)</f>
        <v>181</v>
      </c>
      <c r="N26" s="1042">
        <f>ROUND(L26/3,1)</f>
        <v>160.30000000000001</v>
      </c>
      <c r="O26" s="1043">
        <f>L26/10+K26</f>
        <v>48.1</v>
      </c>
      <c r="P26" s="1093"/>
    </row>
    <row r="27" spans="3:16" s="953" customFormat="1" ht="21.95" customHeight="1" x14ac:dyDescent="0.2">
      <c r="C27" s="944">
        <v>19</v>
      </c>
      <c r="D27" s="955" t="s">
        <v>573</v>
      </c>
      <c r="E27" s="946">
        <v>1</v>
      </c>
      <c r="F27" s="947">
        <v>2</v>
      </c>
      <c r="G27" s="948">
        <v>159</v>
      </c>
      <c r="H27" s="949">
        <v>166</v>
      </c>
      <c r="I27" s="949">
        <v>155</v>
      </c>
      <c r="J27" s="950">
        <v>156</v>
      </c>
      <c r="K27" s="962"/>
      <c r="L27" s="963">
        <f>SUM(G27:J27)-MIN(G27:J27)</f>
        <v>481</v>
      </c>
      <c r="M27" s="964">
        <f>MAX(G27:J27)</f>
        <v>166</v>
      </c>
      <c r="N27" s="965">
        <f>ROUND(L27/3,1)</f>
        <v>160.30000000000001</v>
      </c>
      <c r="O27" s="952">
        <f>L27/10+K27</f>
        <v>48.1</v>
      </c>
      <c r="P27" s="1093"/>
    </row>
    <row r="28" spans="3:16" s="953" customFormat="1" ht="21.95" customHeight="1" x14ac:dyDescent="0.2">
      <c r="C28" s="1285">
        <v>20</v>
      </c>
      <c r="D28" s="1261" t="s">
        <v>11</v>
      </c>
      <c r="E28" s="1044">
        <v>2</v>
      </c>
      <c r="F28" s="1045">
        <v>2</v>
      </c>
      <c r="G28" s="1046">
        <v>155</v>
      </c>
      <c r="H28" s="1047">
        <v>166</v>
      </c>
      <c r="I28" s="1048">
        <v>146</v>
      </c>
      <c r="J28" s="1049">
        <v>154</v>
      </c>
      <c r="K28" s="1039"/>
      <c r="L28" s="1040">
        <f>SUM(G28:J28)-MIN(G28:J28)</f>
        <v>475</v>
      </c>
      <c r="M28" s="1041">
        <f>MAX(G28:J28)</f>
        <v>166</v>
      </c>
      <c r="N28" s="1042">
        <f>ROUND(L28/3,1)</f>
        <v>158.30000000000001</v>
      </c>
      <c r="O28" s="1043">
        <f>L28/10+K28</f>
        <v>47.5</v>
      </c>
      <c r="P28" s="1093"/>
    </row>
    <row r="29" spans="3:16" s="953" customFormat="1" ht="21.95" customHeight="1" x14ac:dyDescent="0.2">
      <c r="C29" s="944">
        <v>21</v>
      </c>
      <c r="D29" s="955" t="s">
        <v>602</v>
      </c>
      <c r="E29" s="946">
        <v>5</v>
      </c>
      <c r="F29" s="947">
        <v>1</v>
      </c>
      <c r="G29" s="948">
        <v>123</v>
      </c>
      <c r="H29" s="949">
        <v>160</v>
      </c>
      <c r="I29" s="949">
        <v>138</v>
      </c>
      <c r="J29" s="950">
        <v>160</v>
      </c>
      <c r="K29" s="962"/>
      <c r="L29" s="963">
        <f>SUM(G29:J29)-MIN(G29:J29)</f>
        <v>458</v>
      </c>
      <c r="M29" s="964">
        <f>MAX(G29:J29)</f>
        <v>160</v>
      </c>
      <c r="N29" s="965">
        <f>ROUND(L29/3,1)</f>
        <v>152.69999999999999</v>
      </c>
      <c r="O29" s="952">
        <f>L29/10+K29</f>
        <v>45.8</v>
      </c>
      <c r="P29" s="1093"/>
    </row>
    <row r="30" spans="3:16" s="953" customFormat="1" ht="21.95" customHeight="1" x14ac:dyDescent="0.2">
      <c r="C30" s="1285">
        <v>22</v>
      </c>
      <c r="D30" s="1260" t="s">
        <v>567</v>
      </c>
      <c r="E30" s="1044">
        <v>6</v>
      </c>
      <c r="F30" s="1045">
        <v>1</v>
      </c>
      <c r="G30" s="1046">
        <v>160</v>
      </c>
      <c r="H30" s="1047">
        <v>159</v>
      </c>
      <c r="I30" s="1047">
        <v>130</v>
      </c>
      <c r="J30" s="1049">
        <v>135</v>
      </c>
      <c r="K30" s="1039"/>
      <c r="L30" s="1040">
        <f>SUM(G30:J30)-MIN(G30:J30)</f>
        <v>454</v>
      </c>
      <c r="M30" s="1041">
        <f>MAX(G30:J30)</f>
        <v>160</v>
      </c>
      <c r="N30" s="1042">
        <f>ROUND(L30/3,1)</f>
        <v>151.30000000000001</v>
      </c>
      <c r="O30" s="1043">
        <f>L30/10+K30</f>
        <v>45.4</v>
      </c>
      <c r="P30" s="1093"/>
    </row>
    <row r="31" spans="3:16" s="953" customFormat="1" ht="21.95" customHeight="1" x14ac:dyDescent="0.2">
      <c r="C31" s="944">
        <v>23</v>
      </c>
      <c r="D31" s="955" t="s">
        <v>618</v>
      </c>
      <c r="E31" s="946">
        <v>3</v>
      </c>
      <c r="F31" s="947">
        <v>2</v>
      </c>
      <c r="G31" s="948">
        <v>155</v>
      </c>
      <c r="H31" s="949">
        <v>119</v>
      </c>
      <c r="I31" s="966">
        <v>137</v>
      </c>
      <c r="J31" s="950">
        <v>128</v>
      </c>
      <c r="K31" s="962"/>
      <c r="L31" s="963">
        <f t="shared" ref="L31" si="21">SUM(G31:J31)-MIN(G31:J31)</f>
        <v>420</v>
      </c>
      <c r="M31" s="964">
        <f t="shared" ref="M31" si="22">MAX(G31:J31)</f>
        <v>155</v>
      </c>
      <c r="N31" s="965">
        <f t="shared" ref="N31" si="23">ROUND(L31/3,1)</f>
        <v>140</v>
      </c>
      <c r="O31" s="952">
        <f t="shared" ref="O31" si="24">L31/10+K31</f>
        <v>42</v>
      </c>
      <c r="P31" s="1093"/>
    </row>
    <row r="32" spans="3:16" s="953" customFormat="1" ht="21.95" customHeight="1" x14ac:dyDescent="0.2">
      <c r="C32" s="1285">
        <v>24</v>
      </c>
      <c r="D32" s="1261" t="s">
        <v>570</v>
      </c>
      <c r="E32" s="1033">
        <v>1</v>
      </c>
      <c r="F32" s="1034">
        <v>1</v>
      </c>
      <c r="G32" s="1035">
        <v>107</v>
      </c>
      <c r="H32" s="1036">
        <v>131</v>
      </c>
      <c r="I32" s="1037">
        <v>162</v>
      </c>
      <c r="J32" s="1038">
        <v>119</v>
      </c>
      <c r="K32" s="1039"/>
      <c r="L32" s="1040">
        <f>SUM(G32:J32)-MIN(G32:J32)</f>
        <v>412</v>
      </c>
      <c r="M32" s="1041">
        <f>MAX(G32:J32)</f>
        <v>162</v>
      </c>
      <c r="N32" s="1042">
        <f>ROUND(L32/3,1)</f>
        <v>137.30000000000001</v>
      </c>
      <c r="O32" s="1043">
        <f>L32/10+K32</f>
        <v>41.2</v>
      </c>
      <c r="P32" s="1093"/>
    </row>
    <row r="33" spans="3:16" s="953" customFormat="1" ht="21.95" customHeight="1" x14ac:dyDescent="0.2">
      <c r="C33" s="944">
        <v>25</v>
      </c>
      <c r="D33" s="955" t="s">
        <v>619</v>
      </c>
      <c r="E33" s="946">
        <v>1</v>
      </c>
      <c r="F33" s="947">
        <v>1</v>
      </c>
      <c r="G33" s="948">
        <v>130</v>
      </c>
      <c r="H33" s="949">
        <v>123</v>
      </c>
      <c r="I33" s="949">
        <v>72</v>
      </c>
      <c r="J33" s="950">
        <v>92</v>
      </c>
      <c r="K33" s="962"/>
      <c r="L33" s="963">
        <f>SUM(G33:J33)-MIN(G33:J33)</f>
        <v>345</v>
      </c>
      <c r="M33" s="964">
        <f>MAX(G33:J33)</f>
        <v>130</v>
      </c>
      <c r="N33" s="965">
        <f>ROUND(L33/3,1)</f>
        <v>115</v>
      </c>
      <c r="O33" s="952">
        <f>L33/10+K33</f>
        <v>34.5</v>
      </c>
      <c r="P33" s="1093"/>
    </row>
    <row r="34" spans="3:16" s="953" customFormat="1" ht="21.95" customHeight="1" x14ac:dyDescent="0.2">
      <c r="C34" s="1285">
        <v>26</v>
      </c>
      <c r="D34" s="1260" t="s">
        <v>620</v>
      </c>
      <c r="E34" s="1044">
        <v>1</v>
      </c>
      <c r="F34" s="1045">
        <v>2</v>
      </c>
      <c r="G34" s="1046">
        <v>97</v>
      </c>
      <c r="H34" s="1047">
        <v>91</v>
      </c>
      <c r="I34" s="1047">
        <v>129</v>
      </c>
      <c r="J34" s="1049">
        <v>106</v>
      </c>
      <c r="K34" s="1039"/>
      <c r="L34" s="1040">
        <f>SUM(G34:J34)-MIN(G34:J34)</f>
        <v>332</v>
      </c>
      <c r="M34" s="1041">
        <f>MAX(G34:J34)</f>
        <v>129</v>
      </c>
      <c r="N34" s="1042">
        <f>ROUND(L34/3,1)</f>
        <v>110.7</v>
      </c>
      <c r="O34" s="1043">
        <f>L34/10+K34</f>
        <v>33.200000000000003</v>
      </c>
      <c r="P34" s="1093"/>
    </row>
    <row r="35" spans="3:16" s="953" customFormat="1" ht="21.95" customHeight="1" thickBot="1" x14ac:dyDescent="0.25">
      <c r="C35" s="1373">
        <v>27</v>
      </c>
      <c r="D35" s="1281" t="s">
        <v>596</v>
      </c>
      <c r="E35" s="1374">
        <v>4</v>
      </c>
      <c r="F35" s="1375">
        <v>2</v>
      </c>
      <c r="G35" s="1376">
        <v>95</v>
      </c>
      <c r="H35" s="1377">
        <v>94</v>
      </c>
      <c r="I35" s="1378">
        <v>128</v>
      </c>
      <c r="J35" s="1379">
        <v>98</v>
      </c>
      <c r="K35" s="974"/>
      <c r="L35" s="975">
        <f>SUM(G35:J35)-MIN(G35:J35)</f>
        <v>321</v>
      </c>
      <c r="M35" s="974">
        <f>MAX(G35:J35)</f>
        <v>128</v>
      </c>
      <c r="N35" s="976">
        <f>ROUND(L35/3,1)</f>
        <v>107</v>
      </c>
      <c r="O35" s="1380">
        <f>L35/10+K35</f>
        <v>32.1</v>
      </c>
      <c r="P35" s="1093"/>
    </row>
    <row r="36" spans="3:16" ht="12" customHeight="1" x14ac:dyDescent="0.25">
      <c r="C36" s="978"/>
      <c r="D36" s="978"/>
      <c r="E36" s="978"/>
      <c r="F36" s="978"/>
      <c r="G36" s="978"/>
      <c r="H36" s="978"/>
      <c r="I36" s="978"/>
      <c r="J36" s="978"/>
      <c r="K36" s="978"/>
      <c r="L36" s="978"/>
      <c r="M36" s="978"/>
      <c r="N36" s="978"/>
      <c r="O36" s="978"/>
      <c r="P36" s="978"/>
    </row>
    <row r="37" spans="3:16" s="953" customFormat="1" ht="18.75" customHeight="1" x14ac:dyDescent="0.2">
      <c r="C37" s="979"/>
      <c r="D37" s="980" t="s">
        <v>39</v>
      </c>
      <c r="E37" s="981" t="s">
        <v>37</v>
      </c>
      <c r="F37" s="1670" t="s">
        <v>621</v>
      </c>
      <c r="G37" s="1670"/>
      <c r="H37" s="1671" t="s">
        <v>60</v>
      </c>
      <c r="I37" s="1671"/>
      <c r="J37" s="1671"/>
      <c r="K37" s="1671"/>
      <c r="L37" s="1671"/>
      <c r="M37" s="982"/>
      <c r="N37" s="979"/>
      <c r="O37" s="979"/>
      <c r="P37" s="979"/>
    </row>
    <row r="38" spans="3:16" s="953" customFormat="1" ht="18.75" customHeight="1" x14ac:dyDescent="0.2">
      <c r="C38" s="983"/>
      <c r="D38" s="984" t="s">
        <v>565</v>
      </c>
      <c r="E38" s="985" t="s">
        <v>37</v>
      </c>
      <c r="F38" s="1670" t="s">
        <v>622</v>
      </c>
      <c r="G38" s="1670"/>
      <c r="H38" s="1672" t="s">
        <v>470</v>
      </c>
      <c r="I38" s="1672"/>
      <c r="J38" s="1672"/>
      <c r="K38" s="1672"/>
      <c r="L38" s="1672"/>
      <c r="M38" s="986"/>
      <c r="N38" s="983"/>
      <c r="O38" s="983"/>
      <c r="P38" s="983"/>
    </row>
    <row r="39" spans="3:16" s="953" customFormat="1" ht="18.75" customHeight="1" x14ac:dyDescent="0.2">
      <c r="C39" s="983"/>
      <c r="D39" s="987"/>
      <c r="E39" s="986"/>
      <c r="F39" s="988"/>
      <c r="G39" s="988"/>
      <c r="H39" s="989"/>
      <c r="I39" s="989"/>
      <c r="J39" s="989"/>
      <c r="K39" s="989"/>
      <c r="L39" s="989"/>
      <c r="M39" s="986"/>
      <c r="N39" s="983"/>
      <c r="O39" s="983"/>
      <c r="P39" s="983"/>
    </row>
    <row r="40" spans="3:16" ht="18" x14ac:dyDescent="0.25">
      <c r="C40" s="978"/>
      <c r="D40" s="978"/>
      <c r="E40" s="978"/>
      <c r="F40" s="978"/>
      <c r="G40" s="978"/>
      <c r="H40" s="978"/>
      <c r="I40" s="978"/>
      <c r="J40" s="978"/>
      <c r="K40" s="978"/>
      <c r="L40" s="978"/>
      <c r="M40" s="978"/>
      <c r="N40" s="978"/>
      <c r="O40" s="978"/>
      <c r="P40" s="978"/>
    </row>
    <row r="41" spans="3:16" ht="18.75" customHeight="1" thickBot="1" x14ac:dyDescent="0.3">
      <c r="C41" s="1673" t="s">
        <v>479</v>
      </c>
      <c r="D41" s="1673"/>
      <c r="E41" s="978"/>
      <c r="F41" s="978"/>
      <c r="G41" s="978"/>
      <c r="H41" s="978"/>
      <c r="I41" s="978"/>
      <c r="J41" s="978"/>
      <c r="K41" s="978"/>
      <c r="L41" s="978"/>
      <c r="M41" s="978"/>
      <c r="N41" s="978"/>
      <c r="O41" s="978"/>
      <c r="P41" s="978"/>
    </row>
    <row r="42" spans="3:16" ht="19.5" customHeight="1" x14ac:dyDescent="0.2">
      <c r="C42" s="1677" t="s">
        <v>5</v>
      </c>
      <c r="D42" s="1679" t="s">
        <v>472</v>
      </c>
      <c r="E42" s="1681" t="s">
        <v>492</v>
      </c>
      <c r="F42" s="1683" t="s">
        <v>491</v>
      </c>
      <c r="G42" s="1685" t="s">
        <v>7</v>
      </c>
      <c r="H42" s="1686"/>
      <c r="I42" s="1686"/>
      <c r="J42" s="1687"/>
      <c r="K42" s="1681" t="s">
        <v>481</v>
      </c>
      <c r="L42" s="1688" t="s">
        <v>484</v>
      </c>
      <c r="M42" s="1688" t="s">
        <v>482</v>
      </c>
      <c r="N42" s="1690" t="s">
        <v>483</v>
      </c>
      <c r="O42" s="1692" t="s">
        <v>485</v>
      </c>
      <c r="P42" s="941"/>
    </row>
    <row r="43" spans="3:16" ht="80.099999999999994" customHeight="1" thickBot="1" x14ac:dyDescent="0.25">
      <c r="C43" s="1678"/>
      <c r="D43" s="1680"/>
      <c r="E43" s="1682"/>
      <c r="F43" s="1684"/>
      <c r="G43" s="1029" t="s">
        <v>1</v>
      </c>
      <c r="H43" s="1030" t="s">
        <v>2</v>
      </c>
      <c r="I43" s="1030" t="s">
        <v>3</v>
      </c>
      <c r="J43" s="1031" t="s">
        <v>6</v>
      </c>
      <c r="K43" s="1682"/>
      <c r="L43" s="1689"/>
      <c r="M43" s="1689"/>
      <c r="N43" s="1691"/>
      <c r="O43" s="1693"/>
      <c r="P43" s="943"/>
    </row>
    <row r="44" spans="3:16" s="953" customFormat="1" ht="21.95" customHeight="1" x14ac:dyDescent="0.2">
      <c r="C44" s="1385">
        <v>1</v>
      </c>
      <c r="D44" s="991" t="s">
        <v>50</v>
      </c>
      <c r="E44" s="1386">
        <v>2</v>
      </c>
      <c r="F44" s="1387">
        <v>1</v>
      </c>
      <c r="G44" s="994">
        <v>148</v>
      </c>
      <c r="H44" s="995">
        <v>196</v>
      </c>
      <c r="I44" s="995">
        <v>170</v>
      </c>
      <c r="J44" s="996">
        <v>180</v>
      </c>
      <c r="K44" s="1388">
        <v>2</v>
      </c>
      <c r="L44" s="1399">
        <f t="shared" ref="L44" si="25">SUM(G44:J44)-MIN(G44:J44)</f>
        <v>546</v>
      </c>
      <c r="M44" s="995">
        <f t="shared" ref="M44" si="26">MAX(G44:J44)</f>
        <v>196</v>
      </c>
      <c r="N44" s="1389">
        <f t="shared" ref="N44" si="27">(SUM(G44:J44)-MIN(G44:J44))/3</f>
        <v>182</v>
      </c>
      <c r="O44" s="1390">
        <f t="shared" ref="O44" si="28">L44/10+K44</f>
        <v>56.6</v>
      </c>
      <c r="P44" s="1098"/>
    </row>
    <row r="45" spans="3:16" s="953" customFormat="1" ht="21.95" customHeight="1" x14ac:dyDescent="0.2">
      <c r="C45" s="1059">
        <v>2</v>
      </c>
      <c r="D45" s="1060" t="s">
        <v>8</v>
      </c>
      <c r="E45" s="1061">
        <v>6</v>
      </c>
      <c r="F45" s="1062">
        <v>1</v>
      </c>
      <c r="G45" s="1063">
        <v>175</v>
      </c>
      <c r="H45" s="1400">
        <v>224</v>
      </c>
      <c r="I45" s="1064">
        <v>139</v>
      </c>
      <c r="J45" s="1065">
        <v>141</v>
      </c>
      <c r="K45" s="1066"/>
      <c r="L45" s="1067">
        <f>SUM(G45:J45)-MIN(G45:J45)</f>
        <v>540</v>
      </c>
      <c r="M45" s="1268">
        <f>MAX(G45:J45)</f>
        <v>224</v>
      </c>
      <c r="N45" s="1069">
        <f>(SUM(G45:J45)-MIN(G45:J45))/3</f>
        <v>180</v>
      </c>
      <c r="O45" s="1070">
        <f>L45/10+K45</f>
        <v>54</v>
      </c>
      <c r="P45" s="1098"/>
    </row>
    <row r="46" spans="3:16" s="953" customFormat="1" ht="21.95" customHeight="1" x14ac:dyDescent="0.2">
      <c r="C46" s="990">
        <v>3</v>
      </c>
      <c r="D46" s="1002" t="s">
        <v>44</v>
      </c>
      <c r="E46" s="992">
        <v>1</v>
      </c>
      <c r="F46" s="993">
        <v>1</v>
      </c>
      <c r="G46" s="1003">
        <v>167</v>
      </c>
      <c r="H46" s="1004">
        <v>187</v>
      </c>
      <c r="I46" s="1004">
        <v>168</v>
      </c>
      <c r="J46" s="1005">
        <v>170</v>
      </c>
      <c r="K46" s="997"/>
      <c r="L46" s="998">
        <f>SUM(G46:J46)-MIN(G46:J46)</f>
        <v>525</v>
      </c>
      <c r="M46" s="999">
        <f>MAX(G46:J46)</f>
        <v>187</v>
      </c>
      <c r="N46" s="1000">
        <f>(SUM(G46:J46)-MIN(G46:J46))/3</f>
        <v>175</v>
      </c>
      <c r="O46" s="1001">
        <f>L46/10+K46</f>
        <v>52.5</v>
      </c>
      <c r="P46" s="1098"/>
    </row>
    <row r="47" spans="3:16" s="953" customFormat="1" ht="21.95" customHeight="1" x14ac:dyDescent="0.2">
      <c r="C47" s="1059">
        <v>4</v>
      </c>
      <c r="D47" s="1060" t="s">
        <v>580</v>
      </c>
      <c r="E47" s="1061">
        <v>5</v>
      </c>
      <c r="F47" s="1062">
        <v>2</v>
      </c>
      <c r="G47" s="1063">
        <v>151</v>
      </c>
      <c r="H47" s="1064">
        <v>155</v>
      </c>
      <c r="I47" s="1064">
        <v>179</v>
      </c>
      <c r="J47" s="1065">
        <v>169</v>
      </c>
      <c r="K47" s="1066"/>
      <c r="L47" s="1067">
        <f t="shared" ref="L47" si="29">SUM(G47:J47)-MIN(G47:J47)</f>
        <v>503</v>
      </c>
      <c r="M47" s="1068">
        <f>MAX(G47:J47)</f>
        <v>179</v>
      </c>
      <c r="N47" s="1069">
        <f>(SUM(G47:J47)-MIN(G47:J47))/3</f>
        <v>167.66666666666666</v>
      </c>
      <c r="O47" s="1070">
        <f>L47/10+K47</f>
        <v>50.3</v>
      </c>
      <c r="P47" s="1098"/>
    </row>
    <row r="48" spans="3:16" s="953" customFormat="1" ht="21.95" customHeight="1" x14ac:dyDescent="0.2">
      <c r="C48" s="990">
        <v>5</v>
      </c>
      <c r="D48" s="1002" t="s">
        <v>587</v>
      </c>
      <c r="E48" s="992">
        <v>4</v>
      </c>
      <c r="F48" s="993">
        <v>2</v>
      </c>
      <c r="G48" s="1003">
        <v>158</v>
      </c>
      <c r="H48" s="1004">
        <v>112</v>
      </c>
      <c r="I48" s="1004">
        <v>170</v>
      </c>
      <c r="J48" s="1005">
        <v>167</v>
      </c>
      <c r="K48" s="997"/>
      <c r="L48" s="998">
        <f t="shared" ref="L48" si="30">SUM(G48:J48)-MIN(G48:J48)</f>
        <v>495</v>
      </c>
      <c r="M48" s="999">
        <f t="shared" ref="M48" si="31">MAX(G48:J48)</f>
        <v>170</v>
      </c>
      <c r="N48" s="1000">
        <f t="shared" ref="N48" si="32">(SUM(G48:J48)-MIN(G48:J48))/3</f>
        <v>165</v>
      </c>
      <c r="O48" s="1001">
        <f t="shared" ref="O48" si="33">L48/10+K48</f>
        <v>49.5</v>
      </c>
      <c r="P48" s="1098"/>
    </row>
    <row r="49" spans="3:16" s="953" customFormat="1" ht="21.95" customHeight="1" x14ac:dyDescent="0.2">
      <c r="C49" s="1059">
        <v>6</v>
      </c>
      <c r="D49" s="1060" t="s">
        <v>69</v>
      </c>
      <c r="E49" s="1061">
        <v>6</v>
      </c>
      <c r="F49" s="1062">
        <v>2</v>
      </c>
      <c r="G49" s="1063">
        <v>175</v>
      </c>
      <c r="H49" s="1064">
        <v>166</v>
      </c>
      <c r="I49" s="1064">
        <v>143</v>
      </c>
      <c r="J49" s="1065">
        <v>137</v>
      </c>
      <c r="K49" s="1066"/>
      <c r="L49" s="1067">
        <f t="shared" ref="L49:L55" si="34">SUM(G49:J49)-MIN(G49:J49)</f>
        <v>484</v>
      </c>
      <c r="M49" s="1068">
        <f>MAX(G49:J49)</f>
        <v>175</v>
      </c>
      <c r="N49" s="1069">
        <f>(SUM(G49:J49)-MIN(G49:J49))/3</f>
        <v>161.33333333333334</v>
      </c>
      <c r="O49" s="1070">
        <f>L49/10+K49</f>
        <v>48.4</v>
      </c>
      <c r="P49" s="1098"/>
    </row>
    <row r="50" spans="3:16" s="953" customFormat="1" ht="21.95" customHeight="1" x14ac:dyDescent="0.2">
      <c r="C50" s="990">
        <v>7</v>
      </c>
      <c r="D50" s="1002" t="s">
        <v>581</v>
      </c>
      <c r="E50" s="992">
        <v>4</v>
      </c>
      <c r="F50" s="993">
        <v>1</v>
      </c>
      <c r="G50" s="1003">
        <v>159</v>
      </c>
      <c r="H50" s="1004">
        <v>164</v>
      </c>
      <c r="I50" s="1004">
        <v>158</v>
      </c>
      <c r="J50" s="1005">
        <v>142</v>
      </c>
      <c r="K50" s="997"/>
      <c r="L50" s="998">
        <f t="shared" si="34"/>
        <v>481</v>
      </c>
      <c r="M50" s="999">
        <f t="shared" ref="M50" si="35">MAX(G50:J50)</f>
        <v>164</v>
      </c>
      <c r="N50" s="1000">
        <f t="shared" ref="N50" si="36">(SUM(G50:J50)-MIN(G50:J50))/3</f>
        <v>160.33333333333334</v>
      </c>
      <c r="O50" s="1001">
        <f t="shared" ref="O50" si="37">L50/10+K50</f>
        <v>48.1</v>
      </c>
      <c r="P50" s="1098"/>
    </row>
    <row r="51" spans="3:16" s="953" customFormat="1" ht="21.95" customHeight="1" x14ac:dyDescent="0.2">
      <c r="C51" s="1059">
        <v>8</v>
      </c>
      <c r="D51" s="1060" t="s">
        <v>46</v>
      </c>
      <c r="E51" s="1061">
        <v>3</v>
      </c>
      <c r="F51" s="1062">
        <v>2</v>
      </c>
      <c r="G51" s="1063">
        <v>158</v>
      </c>
      <c r="H51" s="1064">
        <v>140</v>
      </c>
      <c r="I51" s="1064">
        <v>142</v>
      </c>
      <c r="J51" s="1065">
        <v>168</v>
      </c>
      <c r="K51" s="1066"/>
      <c r="L51" s="1067">
        <f t="shared" si="34"/>
        <v>468</v>
      </c>
      <c r="M51" s="1068">
        <f>MAX(G51:J51)</f>
        <v>168</v>
      </c>
      <c r="N51" s="1069">
        <f>(SUM(G51:J51)-MIN(G51:J51))/3</f>
        <v>156</v>
      </c>
      <c r="O51" s="1070">
        <f>L51/10+K51</f>
        <v>46.8</v>
      </c>
      <c r="P51" s="1098"/>
    </row>
    <row r="52" spans="3:16" s="953" customFormat="1" ht="21.95" customHeight="1" x14ac:dyDescent="0.2">
      <c r="C52" s="990">
        <v>9</v>
      </c>
      <c r="D52" s="1002" t="s">
        <v>582</v>
      </c>
      <c r="E52" s="992">
        <v>2</v>
      </c>
      <c r="F52" s="993">
        <v>1</v>
      </c>
      <c r="G52" s="1003">
        <v>154</v>
      </c>
      <c r="H52" s="1004">
        <v>112</v>
      </c>
      <c r="I52" s="1004">
        <v>140</v>
      </c>
      <c r="J52" s="1005">
        <v>170</v>
      </c>
      <c r="K52" s="997"/>
      <c r="L52" s="998">
        <f t="shared" si="34"/>
        <v>464</v>
      </c>
      <c r="M52" s="999">
        <f>MAX(G52:J52)</f>
        <v>170</v>
      </c>
      <c r="N52" s="1000">
        <f>(SUM(G52:J52)-MIN(G52:J52))/3</f>
        <v>154.66666666666666</v>
      </c>
      <c r="O52" s="1001">
        <f>L52/10+K52</f>
        <v>46.4</v>
      </c>
      <c r="P52" s="1098"/>
    </row>
    <row r="53" spans="3:16" s="953" customFormat="1" ht="21.95" customHeight="1" x14ac:dyDescent="0.2">
      <c r="C53" s="1059">
        <v>10</v>
      </c>
      <c r="D53" s="1060" t="s">
        <v>599</v>
      </c>
      <c r="E53" s="1061">
        <v>2</v>
      </c>
      <c r="F53" s="1062">
        <v>2</v>
      </c>
      <c r="G53" s="1063">
        <v>193</v>
      </c>
      <c r="H53" s="1064">
        <v>126</v>
      </c>
      <c r="I53" s="1064">
        <v>131</v>
      </c>
      <c r="J53" s="1065">
        <v>137</v>
      </c>
      <c r="K53" s="1066"/>
      <c r="L53" s="1067">
        <f t="shared" si="34"/>
        <v>461</v>
      </c>
      <c r="M53" s="1068">
        <f t="shared" ref="M53" si="38">MAX(G53:J53)</f>
        <v>193</v>
      </c>
      <c r="N53" s="1069">
        <f t="shared" ref="N53" si="39">(SUM(G53:J53)-MIN(G53:J53))/3</f>
        <v>153.66666666666666</v>
      </c>
      <c r="O53" s="1070">
        <f t="shared" ref="O53" si="40">L53/10+K53</f>
        <v>46.1</v>
      </c>
      <c r="P53" s="1098"/>
    </row>
    <row r="54" spans="3:16" s="953" customFormat="1" ht="21.95" customHeight="1" x14ac:dyDescent="0.2">
      <c r="C54" s="990">
        <v>11</v>
      </c>
      <c r="D54" s="1002" t="s">
        <v>36</v>
      </c>
      <c r="E54" s="992">
        <v>5</v>
      </c>
      <c r="F54" s="993">
        <v>2</v>
      </c>
      <c r="G54" s="1003">
        <v>133</v>
      </c>
      <c r="H54" s="1004">
        <v>143</v>
      </c>
      <c r="I54" s="1004">
        <v>125</v>
      </c>
      <c r="J54" s="1005">
        <v>182</v>
      </c>
      <c r="K54" s="997"/>
      <c r="L54" s="998">
        <f t="shared" si="34"/>
        <v>458</v>
      </c>
      <c r="M54" s="999">
        <f>MAX(G54:J54)</f>
        <v>182</v>
      </c>
      <c r="N54" s="1000">
        <f>(SUM(G54:J54)-MIN(G54:J54))/3</f>
        <v>152.66666666666666</v>
      </c>
      <c r="O54" s="1001">
        <f>L54/10+K54</f>
        <v>45.8</v>
      </c>
      <c r="P54" s="1098"/>
    </row>
    <row r="55" spans="3:16" s="953" customFormat="1" ht="21.95" customHeight="1" x14ac:dyDescent="0.2">
      <c r="C55" s="1059">
        <v>12</v>
      </c>
      <c r="D55" s="1060" t="s">
        <v>136</v>
      </c>
      <c r="E55" s="1061">
        <v>4</v>
      </c>
      <c r="F55" s="1062">
        <v>1</v>
      </c>
      <c r="G55" s="1063">
        <v>126</v>
      </c>
      <c r="H55" s="1064">
        <v>138</v>
      </c>
      <c r="I55" s="1064">
        <v>152</v>
      </c>
      <c r="J55" s="1065">
        <v>161</v>
      </c>
      <c r="K55" s="1066"/>
      <c r="L55" s="1067">
        <f t="shared" si="34"/>
        <v>451</v>
      </c>
      <c r="M55" s="1068">
        <f>MAX(G55:J55)</f>
        <v>161</v>
      </c>
      <c r="N55" s="1069">
        <f>(SUM(G55:J55)-MIN(G55:J55))/3</f>
        <v>150.33333333333334</v>
      </c>
      <c r="O55" s="1070">
        <f>L55/10+K55</f>
        <v>45.1</v>
      </c>
      <c r="P55" s="1098"/>
    </row>
    <row r="56" spans="3:16" s="953" customFormat="1" ht="21.95" customHeight="1" x14ac:dyDescent="0.2">
      <c r="C56" s="990">
        <v>13</v>
      </c>
      <c r="D56" s="1002" t="s">
        <v>14</v>
      </c>
      <c r="E56" s="992">
        <v>3</v>
      </c>
      <c r="F56" s="993">
        <v>1</v>
      </c>
      <c r="G56" s="1003">
        <v>147</v>
      </c>
      <c r="H56" s="1004">
        <v>129</v>
      </c>
      <c r="I56" s="1004">
        <v>166</v>
      </c>
      <c r="J56" s="1005">
        <v>133</v>
      </c>
      <c r="K56" s="997"/>
      <c r="L56" s="998">
        <f t="shared" ref="L56" si="41">SUM(G56:J56)-MIN(G56:J56)</f>
        <v>446</v>
      </c>
      <c r="M56" s="999">
        <f t="shared" ref="M56:M62" si="42">MAX(G56:J56)</f>
        <v>166</v>
      </c>
      <c r="N56" s="1000">
        <f t="shared" ref="N56:N62" si="43">(SUM(G56:J56)-MIN(G56:J56))/3</f>
        <v>148.66666666666666</v>
      </c>
      <c r="O56" s="1001">
        <f t="shared" ref="O56:O62" si="44">L56/10+K56</f>
        <v>44.6</v>
      </c>
      <c r="P56" s="1098"/>
    </row>
    <row r="57" spans="3:16" s="953" customFormat="1" ht="21.95" customHeight="1" x14ac:dyDescent="0.2">
      <c r="C57" s="1059">
        <v>14</v>
      </c>
      <c r="D57" s="1060" t="s">
        <v>583</v>
      </c>
      <c r="E57" s="1061">
        <v>6</v>
      </c>
      <c r="F57" s="1062">
        <v>1</v>
      </c>
      <c r="G57" s="1063">
        <v>146</v>
      </c>
      <c r="H57" s="1064">
        <v>142</v>
      </c>
      <c r="I57" s="1064">
        <v>139</v>
      </c>
      <c r="J57" s="1065">
        <v>152</v>
      </c>
      <c r="K57" s="1066"/>
      <c r="L57" s="1067">
        <f>SUM(G57:J57)-MIN(G57:J57)</f>
        <v>440</v>
      </c>
      <c r="M57" s="1068">
        <f t="shared" si="42"/>
        <v>152</v>
      </c>
      <c r="N57" s="1069">
        <f t="shared" si="43"/>
        <v>146.66666666666666</v>
      </c>
      <c r="O57" s="1070">
        <f t="shared" si="44"/>
        <v>44</v>
      </c>
      <c r="P57" s="1098"/>
    </row>
    <row r="58" spans="3:16" s="953" customFormat="1" ht="21.95" customHeight="1" x14ac:dyDescent="0.2">
      <c r="C58" s="990">
        <v>15</v>
      </c>
      <c r="D58" s="1002" t="s">
        <v>585</v>
      </c>
      <c r="E58" s="992">
        <v>5</v>
      </c>
      <c r="F58" s="993">
        <v>1</v>
      </c>
      <c r="G58" s="1003">
        <v>114</v>
      </c>
      <c r="H58" s="1004">
        <v>143</v>
      </c>
      <c r="I58" s="1004">
        <v>120</v>
      </c>
      <c r="J58" s="1005">
        <v>171</v>
      </c>
      <c r="K58" s="997"/>
      <c r="L58" s="998">
        <f>SUM(G58:J58)-MIN(G58:J58)</f>
        <v>434</v>
      </c>
      <c r="M58" s="999">
        <f t="shared" si="42"/>
        <v>171</v>
      </c>
      <c r="N58" s="1000">
        <f t="shared" si="43"/>
        <v>144.66666666666666</v>
      </c>
      <c r="O58" s="1001">
        <f t="shared" si="44"/>
        <v>43.4</v>
      </c>
      <c r="P58" s="1098"/>
    </row>
    <row r="59" spans="3:16" s="953" customFormat="1" ht="21.95" customHeight="1" x14ac:dyDescent="0.2">
      <c r="C59" s="1059">
        <v>16</v>
      </c>
      <c r="D59" s="1060" t="s">
        <v>589</v>
      </c>
      <c r="E59" s="1061">
        <v>5</v>
      </c>
      <c r="F59" s="1062">
        <v>2</v>
      </c>
      <c r="G59" s="1063">
        <v>114</v>
      </c>
      <c r="H59" s="1064">
        <v>146</v>
      </c>
      <c r="I59" s="1064">
        <v>155</v>
      </c>
      <c r="J59" s="1065">
        <v>127</v>
      </c>
      <c r="K59" s="1066"/>
      <c r="L59" s="1067">
        <f>SUM(G59:J59)-MIN(G59:J59)</f>
        <v>428</v>
      </c>
      <c r="M59" s="1068">
        <f>MAX(G59:J59)</f>
        <v>155</v>
      </c>
      <c r="N59" s="1069">
        <f>(SUM(G59:J59)-MIN(G59:J59))/3</f>
        <v>142.66666666666666</v>
      </c>
      <c r="O59" s="1070">
        <f>L59/10+K59</f>
        <v>42.8</v>
      </c>
      <c r="P59" s="1098"/>
    </row>
    <row r="60" spans="3:16" s="953" customFormat="1" ht="21.95" customHeight="1" x14ac:dyDescent="0.2">
      <c r="C60" s="990">
        <v>17</v>
      </c>
      <c r="D60" s="1002" t="s">
        <v>584</v>
      </c>
      <c r="E60" s="992">
        <v>4</v>
      </c>
      <c r="F60" s="993">
        <v>1</v>
      </c>
      <c r="G60" s="1003">
        <v>126</v>
      </c>
      <c r="H60" s="1004">
        <v>155</v>
      </c>
      <c r="I60" s="1004">
        <v>116</v>
      </c>
      <c r="J60" s="1005">
        <v>135</v>
      </c>
      <c r="K60" s="997"/>
      <c r="L60" s="998">
        <f t="shared" ref="L60:L62" si="45">SUM(G60:J60)-MIN(G60:J60)</f>
        <v>416</v>
      </c>
      <c r="M60" s="999">
        <f t="shared" si="42"/>
        <v>155</v>
      </c>
      <c r="N60" s="1000">
        <f t="shared" si="43"/>
        <v>138.66666666666666</v>
      </c>
      <c r="O60" s="1001">
        <f t="shared" si="44"/>
        <v>41.6</v>
      </c>
      <c r="P60" s="1098"/>
    </row>
    <row r="61" spans="3:16" s="953" customFormat="1" ht="21.95" customHeight="1" x14ac:dyDescent="0.2">
      <c r="C61" s="1059">
        <v>18</v>
      </c>
      <c r="D61" s="1060" t="s">
        <v>10</v>
      </c>
      <c r="E61" s="1061">
        <v>1</v>
      </c>
      <c r="F61" s="1062">
        <v>2</v>
      </c>
      <c r="G61" s="1063">
        <v>107</v>
      </c>
      <c r="H61" s="1064">
        <v>144</v>
      </c>
      <c r="I61" s="1064">
        <v>126</v>
      </c>
      <c r="J61" s="1065">
        <v>137</v>
      </c>
      <c r="K61" s="1066"/>
      <c r="L61" s="1067">
        <f t="shared" ref="L61" si="46">SUM(G61:J61)-MIN(G61:J61)</f>
        <v>407</v>
      </c>
      <c r="M61" s="1068">
        <f t="shared" ref="M61" si="47">MAX(G61:J61)</f>
        <v>144</v>
      </c>
      <c r="N61" s="1069">
        <f t="shared" ref="N61" si="48">(SUM(G61:J61)-MIN(G61:J61))/3</f>
        <v>135.66666666666666</v>
      </c>
      <c r="O61" s="1070">
        <f t="shared" ref="O61" si="49">L61/10+K61</f>
        <v>40.700000000000003</v>
      </c>
      <c r="P61" s="1098"/>
    </row>
    <row r="62" spans="3:16" s="953" customFormat="1" ht="21.95" customHeight="1" thickBot="1" x14ac:dyDescent="0.25">
      <c r="C62" s="1391">
        <v>19</v>
      </c>
      <c r="D62" s="1392" t="s">
        <v>588</v>
      </c>
      <c r="E62" s="1393">
        <v>2</v>
      </c>
      <c r="F62" s="1394">
        <v>1</v>
      </c>
      <c r="G62" s="1395">
        <v>64</v>
      </c>
      <c r="H62" s="1396">
        <v>137</v>
      </c>
      <c r="I62" s="1396">
        <v>170</v>
      </c>
      <c r="J62" s="1397">
        <v>91</v>
      </c>
      <c r="K62" s="1398"/>
      <c r="L62" s="1011">
        <f t="shared" si="45"/>
        <v>398</v>
      </c>
      <c r="M62" s="1011">
        <f t="shared" si="42"/>
        <v>170</v>
      </c>
      <c r="N62" s="1014">
        <f t="shared" si="43"/>
        <v>132.66666666666666</v>
      </c>
      <c r="O62" s="1015">
        <f t="shared" si="44"/>
        <v>39.799999999999997</v>
      </c>
      <c r="P62" s="1098"/>
    </row>
    <row r="63" spans="3:16" ht="12" customHeight="1" x14ac:dyDescent="0.25">
      <c r="C63" s="978"/>
      <c r="D63" s="978"/>
      <c r="E63" s="978"/>
      <c r="F63" s="978"/>
      <c r="G63" s="978"/>
      <c r="H63" s="978"/>
      <c r="I63" s="978"/>
      <c r="J63" s="978"/>
      <c r="K63" s="978"/>
      <c r="L63" s="978"/>
      <c r="M63" s="978"/>
      <c r="N63" s="978"/>
      <c r="O63" s="978"/>
      <c r="P63" s="978"/>
    </row>
    <row r="64" spans="3:16" s="953" customFormat="1" ht="18.75" customHeight="1" x14ac:dyDescent="0.2">
      <c r="D64" s="1016" t="s">
        <v>50</v>
      </c>
      <c r="E64" s="1017" t="s">
        <v>37</v>
      </c>
      <c r="F64" s="1670" t="s">
        <v>623</v>
      </c>
      <c r="G64" s="1670"/>
      <c r="H64" s="1674" t="s">
        <v>60</v>
      </c>
      <c r="I64" s="1674"/>
      <c r="J64" s="1674"/>
      <c r="K64" s="1674"/>
      <c r="L64" s="1674"/>
    </row>
    <row r="65" spans="3:16" s="953" customFormat="1" ht="18.75" customHeight="1" x14ac:dyDescent="0.2">
      <c r="D65" s="1018" t="s">
        <v>8</v>
      </c>
      <c r="E65" s="1019" t="s">
        <v>37</v>
      </c>
      <c r="F65" s="1670" t="s">
        <v>624</v>
      </c>
      <c r="G65" s="1670"/>
      <c r="H65" s="1675" t="s">
        <v>470</v>
      </c>
      <c r="I65" s="1675"/>
      <c r="J65" s="1675"/>
      <c r="K65" s="1675"/>
      <c r="L65" s="1675"/>
    </row>
    <row r="66" spans="3:16" ht="21.75" customHeight="1" x14ac:dyDescent="0.2"/>
    <row r="67" spans="3:16" s="1025" customFormat="1" ht="21.75" customHeight="1" x14ac:dyDescent="0.25">
      <c r="C67" s="1023"/>
      <c r="D67" s="1024"/>
      <c r="E67" s="1024"/>
      <c r="F67" s="1024"/>
      <c r="G67" s="1024"/>
      <c r="H67" s="1024"/>
      <c r="I67" s="1024"/>
      <c r="J67" s="1024"/>
      <c r="K67" s="1024"/>
      <c r="L67" s="1024"/>
      <c r="M67" s="1024"/>
      <c r="N67" s="1024"/>
      <c r="O67" s="1020"/>
      <c r="P67" s="1020"/>
    </row>
    <row r="68" spans="3:16" ht="21.75" customHeight="1" x14ac:dyDescent="0.25">
      <c r="C68" s="1676" t="s">
        <v>477</v>
      </c>
      <c r="D68" s="1676"/>
      <c r="E68" s="1676"/>
      <c r="F68" s="1676"/>
      <c r="G68" s="1676"/>
      <c r="H68" s="1676"/>
      <c r="I68" s="1676"/>
      <c r="J68" s="1676"/>
      <c r="K68" s="1676"/>
      <c r="L68" s="1676"/>
      <c r="M68" s="1676"/>
      <c r="N68" s="1676"/>
      <c r="O68" s="1020"/>
    </row>
    <row r="69" spans="3:16" ht="12" customHeight="1" x14ac:dyDescent="0.25">
      <c r="C69" s="1020"/>
      <c r="D69" s="1020"/>
      <c r="E69" s="1021"/>
      <c r="F69" s="1022"/>
      <c r="G69" s="1022"/>
      <c r="H69" s="1022"/>
      <c r="I69" s="1022"/>
      <c r="J69" s="1022"/>
      <c r="K69" s="1022"/>
      <c r="L69" s="1022"/>
      <c r="M69" s="1022"/>
      <c r="N69" s="1022"/>
      <c r="O69" s="1020"/>
    </row>
    <row r="70" spans="3:16" ht="15" customHeight="1" x14ac:dyDescent="0.25">
      <c r="C70" s="1023"/>
      <c r="D70" s="1024" t="s">
        <v>486</v>
      </c>
      <c r="E70" s="1024"/>
      <c r="F70" s="1024"/>
      <c r="G70" s="1024"/>
      <c r="H70" s="1024"/>
      <c r="I70" s="1024"/>
      <c r="J70" s="1024"/>
      <c r="K70" s="1024"/>
      <c r="L70" s="1024"/>
      <c r="M70" s="1024"/>
      <c r="N70" s="1024"/>
      <c r="O70" s="1020"/>
    </row>
    <row r="71" spans="3:16" ht="12" customHeight="1" x14ac:dyDescent="0.25">
      <c r="C71" s="1023"/>
      <c r="D71" s="1024"/>
      <c r="E71" s="1024"/>
      <c r="F71" s="1024"/>
      <c r="G71" s="1024"/>
      <c r="H71" s="1024"/>
      <c r="I71" s="1024"/>
      <c r="J71" s="1024"/>
      <c r="K71" s="1024"/>
      <c r="L71" s="1024"/>
      <c r="M71" s="1024"/>
      <c r="N71" s="1024"/>
      <c r="O71" s="1020"/>
    </row>
    <row r="72" spans="3:16" ht="15" customHeight="1" x14ac:dyDescent="0.25">
      <c r="C72" s="1026" t="s">
        <v>629</v>
      </c>
      <c r="D72" s="1023" t="s">
        <v>487</v>
      </c>
      <c r="E72" s="1023"/>
      <c r="F72" s="1023"/>
      <c r="G72" s="1023"/>
      <c r="H72" s="1023"/>
      <c r="I72" s="1023"/>
      <c r="J72" s="1023"/>
      <c r="K72" s="1023"/>
      <c r="L72" s="1023"/>
      <c r="M72" s="1023"/>
      <c r="N72" s="1023"/>
      <c r="O72" s="1023"/>
    </row>
    <row r="73" spans="3:16" ht="15" customHeight="1" x14ac:dyDescent="0.25">
      <c r="C73" s="1023"/>
      <c r="D73" s="1023" t="s">
        <v>488</v>
      </c>
      <c r="E73" s="1023"/>
      <c r="F73" s="1023"/>
      <c r="G73" s="1023"/>
      <c r="H73" s="1023"/>
      <c r="I73" s="1023"/>
      <c r="J73" s="1023"/>
      <c r="K73" s="1023"/>
      <c r="L73" s="1023"/>
      <c r="M73" s="1020"/>
      <c r="N73" s="1023"/>
      <c r="O73" s="1023"/>
    </row>
    <row r="74" spans="3:16" ht="15" customHeight="1" x14ac:dyDescent="0.25">
      <c r="C74" s="1023"/>
      <c r="D74" s="1023" t="s">
        <v>489</v>
      </c>
      <c r="E74" s="1023"/>
      <c r="F74" s="1023"/>
      <c r="G74" s="1023"/>
      <c r="H74" s="1023"/>
      <c r="I74" s="1023"/>
      <c r="J74" s="1023"/>
      <c r="K74" s="1023"/>
      <c r="L74" s="1023"/>
      <c r="M74" s="1023"/>
      <c r="N74" s="1023"/>
      <c r="O74" s="1023"/>
    </row>
    <row r="75" spans="3:16" ht="12" customHeight="1" x14ac:dyDescent="0.25">
      <c r="C75" s="1023"/>
      <c r="D75" s="1024"/>
      <c r="E75" s="1024"/>
      <c r="F75" s="1024"/>
      <c r="G75" s="1024"/>
      <c r="H75" s="1024"/>
      <c r="I75" s="1024"/>
      <c r="J75" s="1024"/>
      <c r="K75" s="1024"/>
      <c r="L75" s="1024"/>
      <c r="M75" s="1024"/>
      <c r="N75" s="1024"/>
      <c r="O75" s="1020"/>
    </row>
    <row r="76" spans="3:16" ht="15" customHeight="1" x14ac:dyDescent="0.25">
      <c r="C76" s="1026" t="s">
        <v>630</v>
      </c>
      <c r="D76" s="1023" t="s">
        <v>490</v>
      </c>
      <c r="E76" s="1023"/>
      <c r="F76" s="1023"/>
      <c r="G76" s="1023"/>
      <c r="H76" s="1023"/>
      <c r="I76" s="1023"/>
      <c r="J76" s="1023"/>
      <c r="K76" s="1023"/>
      <c r="L76" s="1023"/>
      <c r="M76" s="1023"/>
      <c r="N76" s="1023"/>
      <c r="O76" s="1023"/>
    </row>
  </sheetData>
  <mergeCells count="34">
    <mergeCell ref="C68:N68"/>
    <mergeCell ref="N42:N43"/>
    <mergeCell ref="O42:O43"/>
    <mergeCell ref="F64:G64"/>
    <mergeCell ref="H64:L64"/>
    <mergeCell ref="F65:G65"/>
    <mergeCell ref="H65:L65"/>
    <mergeCell ref="C6:D6"/>
    <mergeCell ref="C2:O2"/>
    <mergeCell ref="C3:O3"/>
    <mergeCell ref="C4:O4"/>
    <mergeCell ref="C7:C8"/>
    <mergeCell ref="D7:D8"/>
    <mergeCell ref="E7:E8"/>
    <mergeCell ref="F7:F8"/>
    <mergeCell ref="G7:J7"/>
    <mergeCell ref="K7:K8"/>
    <mergeCell ref="L7:L8"/>
    <mergeCell ref="M7:M8"/>
    <mergeCell ref="O7:O8"/>
    <mergeCell ref="N7:N8"/>
    <mergeCell ref="F37:G37"/>
    <mergeCell ref="H37:L37"/>
    <mergeCell ref="F38:G38"/>
    <mergeCell ref="H38:L38"/>
    <mergeCell ref="F42:F43"/>
    <mergeCell ref="G42:J42"/>
    <mergeCell ref="K42:K43"/>
    <mergeCell ref="L42:L43"/>
    <mergeCell ref="C41:D41"/>
    <mergeCell ref="C42:C43"/>
    <mergeCell ref="D42:D43"/>
    <mergeCell ref="E42:E43"/>
    <mergeCell ref="M42:M43"/>
  </mergeCells>
  <pageMargins left="0.7" right="0.7" top="0.75" bottom="0.75" header="0.3" footer="0.3"/>
  <pageSetup paperSize="9" orientation="portrait" horizontalDpi="0" verticalDpi="0" r:id="rId1"/>
  <ignoredErrors>
    <ignoredError sqref="L9:M19 L21:M24 M20 L44:N47 L49:N55 M48:N48 L26:M35 M25 L57:N60 M56:N56 L62:N62 M61:N61" formulaRange="1"/>
    <ignoredError sqref="L20 L48 L25 L56 L61" formula="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C2:P73"/>
  <sheetViews>
    <sheetView zoomScale="75" zoomScaleNormal="75" workbookViewId="0">
      <selection activeCell="Q41" sqref="Q41"/>
    </sheetView>
  </sheetViews>
  <sheetFormatPr defaultRowHeight="12.75" x14ac:dyDescent="0.2"/>
  <cols>
    <col min="1" max="2" width="9.140625" style="942"/>
    <col min="3" max="3" width="8.7109375" style="942" customWidth="1"/>
    <col min="4" max="4" width="34.5703125" style="942" customWidth="1"/>
    <col min="5" max="6" width="11.7109375" style="942" customWidth="1"/>
    <col min="7" max="10" width="9.7109375" style="942" customWidth="1"/>
    <col min="11" max="11" width="8.7109375" style="942" customWidth="1"/>
    <col min="12" max="15" width="12.7109375" style="942" customWidth="1"/>
    <col min="16" max="16384" width="9.140625" style="942"/>
  </cols>
  <sheetData>
    <row r="2" spans="3:16" ht="21.75" customHeight="1" x14ac:dyDescent="0.2">
      <c r="C2" s="1694" t="s">
        <v>471</v>
      </c>
      <c r="D2" s="1694"/>
      <c r="E2" s="1694"/>
      <c r="F2" s="1694"/>
      <c r="G2" s="1694"/>
      <c r="H2" s="1694"/>
      <c r="I2" s="1694"/>
      <c r="J2" s="1694"/>
      <c r="K2" s="1694"/>
      <c r="L2" s="1694"/>
      <c r="M2" s="1694"/>
      <c r="N2" s="1694"/>
      <c r="O2" s="1694"/>
    </row>
    <row r="3" spans="3:16" ht="21.75" customHeight="1" x14ac:dyDescent="0.2">
      <c r="C3" s="1695" t="s">
        <v>495</v>
      </c>
      <c r="D3" s="1695"/>
      <c r="E3" s="1695"/>
      <c r="F3" s="1695"/>
      <c r="G3" s="1695"/>
      <c r="H3" s="1695"/>
      <c r="I3" s="1695"/>
      <c r="J3" s="1695"/>
      <c r="K3" s="1695"/>
      <c r="L3" s="1695"/>
      <c r="M3" s="1695"/>
      <c r="N3" s="1695"/>
      <c r="O3" s="1695"/>
    </row>
    <row r="4" spans="3:16" ht="21.75" customHeight="1" x14ac:dyDescent="0.2">
      <c r="C4" s="1696" t="s">
        <v>503</v>
      </c>
      <c r="D4" s="1696"/>
      <c r="E4" s="1696"/>
      <c r="F4" s="1696"/>
      <c r="G4" s="1696"/>
      <c r="H4" s="1696"/>
      <c r="I4" s="1696"/>
      <c r="J4" s="1696"/>
      <c r="K4" s="1696"/>
      <c r="L4" s="1696"/>
      <c r="M4" s="1696"/>
      <c r="N4" s="1696"/>
      <c r="O4" s="1696"/>
    </row>
    <row r="5" spans="3:16" ht="21.75" customHeight="1" x14ac:dyDescent="0.2">
      <c r="C5" s="939"/>
      <c r="D5" s="939"/>
      <c r="E5" s="939"/>
      <c r="F5" s="939"/>
      <c r="G5" s="939"/>
      <c r="H5" s="939"/>
      <c r="I5" s="939"/>
      <c r="J5" s="939"/>
      <c r="K5" s="939"/>
      <c r="L5" s="939"/>
      <c r="M5" s="939"/>
      <c r="N5" s="939"/>
      <c r="O5" s="940"/>
    </row>
    <row r="6" spans="3:16" ht="21.75" customHeight="1" thickBot="1" x14ac:dyDescent="0.25">
      <c r="C6" s="1738" t="s">
        <v>478</v>
      </c>
      <c r="D6" s="1738"/>
      <c r="E6" s="939"/>
      <c r="F6" s="939"/>
      <c r="G6" s="939"/>
      <c r="H6" s="939"/>
      <c r="I6" s="939"/>
      <c r="J6" s="939"/>
      <c r="K6" s="939"/>
      <c r="L6" s="939"/>
      <c r="M6" s="939"/>
      <c r="N6" s="939"/>
      <c r="O6" s="940"/>
      <c r="P6" s="941"/>
    </row>
    <row r="7" spans="3:16" ht="19.5" customHeight="1" x14ac:dyDescent="0.2">
      <c r="C7" s="1677" t="s">
        <v>5</v>
      </c>
      <c r="D7" s="1679" t="s">
        <v>472</v>
      </c>
      <c r="E7" s="1681" t="s">
        <v>492</v>
      </c>
      <c r="F7" s="1683" t="s">
        <v>491</v>
      </c>
      <c r="G7" s="1685" t="s">
        <v>7</v>
      </c>
      <c r="H7" s="1686"/>
      <c r="I7" s="1686"/>
      <c r="J7" s="1687"/>
      <c r="K7" s="1681" t="s">
        <v>481</v>
      </c>
      <c r="L7" s="1688" t="s">
        <v>484</v>
      </c>
      <c r="M7" s="1688" t="s">
        <v>482</v>
      </c>
      <c r="N7" s="1690" t="s">
        <v>483</v>
      </c>
      <c r="O7" s="1692" t="s">
        <v>485</v>
      </c>
      <c r="P7" s="941"/>
    </row>
    <row r="8" spans="3:16" ht="80.099999999999994" customHeight="1" thickBot="1" x14ac:dyDescent="0.25">
      <c r="C8" s="1678"/>
      <c r="D8" s="1680"/>
      <c r="E8" s="1682"/>
      <c r="F8" s="1684"/>
      <c r="G8" s="1029" t="s">
        <v>1</v>
      </c>
      <c r="H8" s="1030" t="s">
        <v>2</v>
      </c>
      <c r="I8" s="1030" t="s">
        <v>3</v>
      </c>
      <c r="J8" s="1031" t="s">
        <v>6</v>
      </c>
      <c r="K8" s="1682"/>
      <c r="L8" s="1689"/>
      <c r="M8" s="1689"/>
      <c r="N8" s="1691"/>
      <c r="O8" s="1693"/>
      <c r="P8" s="943"/>
    </row>
    <row r="9" spans="3:16" s="953" customFormat="1" ht="21.95" customHeight="1" x14ac:dyDescent="0.2">
      <c r="C9" s="954">
        <v>1</v>
      </c>
      <c r="D9" s="1081" t="s">
        <v>566</v>
      </c>
      <c r="E9" s="946">
        <v>3</v>
      </c>
      <c r="F9" s="947">
        <v>2</v>
      </c>
      <c r="G9" s="1082">
        <v>170</v>
      </c>
      <c r="H9" s="1403">
        <v>243</v>
      </c>
      <c r="I9" s="1084">
        <v>197</v>
      </c>
      <c r="J9" s="1085">
        <v>168</v>
      </c>
      <c r="K9" s="962">
        <v>2</v>
      </c>
      <c r="L9" s="1298">
        <f t="shared" ref="L9:L33" si="0">SUM(G9:J9)-MIN(G9:J9)</f>
        <v>610</v>
      </c>
      <c r="M9" s="1284">
        <f t="shared" ref="M9:M33" si="1">MAX(G9:J9)</f>
        <v>243</v>
      </c>
      <c r="N9" s="965">
        <f t="shared" ref="N9:N33" si="2">ROUND(L9/3,1)</f>
        <v>203.3</v>
      </c>
      <c r="O9" s="952">
        <f t="shared" ref="O9:O33" si="3">L9/10+K9</f>
        <v>63</v>
      </c>
    </row>
    <row r="10" spans="3:16" s="953" customFormat="1" ht="21.95" customHeight="1" x14ac:dyDescent="0.2">
      <c r="C10" s="1032">
        <f>C9+1</f>
        <v>2</v>
      </c>
      <c r="D10" s="1089" t="s">
        <v>39</v>
      </c>
      <c r="E10" s="1044">
        <v>5</v>
      </c>
      <c r="F10" s="1045">
        <v>2</v>
      </c>
      <c r="G10" s="1254">
        <v>223</v>
      </c>
      <c r="H10" s="1404">
        <v>214</v>
      </c>
      <c r="I10" s="1048">
        <v>125</v>
      </c>
      <c r="J10" s="1049">
        <v>166</v>
      </c>
      <c r="K10" s="1039"/>
      <c r="L10" s="1040">
        <f t="shared" si="0"/>
        <v>603</v>
      </c>
      <c r="M10" s="1041">
        <f t="shared" si="1"/>
        <v>223</v>
      </c>
      <c r="N10" s="1042">
        <f t="shared" si="2"/>
        <v>201</v>
      </c>
      <c r="O10" s="1043">
        <f t="shared" si="3"/>
        <v>60.3</v>
      </c>
    </row>
    <row r="11" spans="3:16" s="953" customFormat="1" ht="21.95" customHeight="1" x14ac:dyDescent="0.2">
      <c r="C11" s="954">
        <f t="shared" ref="C11:C33" si="4">C10+1</f>
        <v>3</v>
      </c>
      <c r="D11" s="1086" t="s">
        <v>41</v>
      </c>
      <c r="E11" s="946">
        <v>3</v>
      </c>
      <c r="F11" s="947">
        <v>1</v>
      </c>
      <c r="G11" s="948">
        <v>176</v>
      </c>
      <c r="H11" s="949">
        <v>161</v>
      </c>
      <c r="I11" s="1299">
        <v>210</v>
      </c>
      <c r="J11" s="950">
        <v>171</v>
      </c>
      <c r="K11" s="962"/>
      <c r="L11" s="963">
        <f t="shared" si="0"/>
        <v>557</v>
      </c>
      <c r="M11" s="964">
        <f t="shared" si="1"/>
        <v>210</v>
      </c>
      <c r="N11" s="965">
        <f t="shared" si="2"/>
        <v>185.7</v>
      </c>
      <c r="O11" s="952">
        <f t="shared" si="3"/>
        <v>55.7</v>
      </c>
    </row>
    <row r="12" spans="3:16" s="953" customFormat="1" ht="21.95" customHeight="1" x14ac:dyDescent="0.2">
      <c r="C12" s="1032">
        <f t="shared" si="4"/>
        <v>4</v>
      </c>
      <c r="D12" s="1089" t="s">
        <v>573</v>
      </c>
      <c r="E12" s="1044">
        <v>5</v>
      </c>
      <c r="F12" s="1045">
        <v>1</v>
      </c>
      <c r="G12" s="1254">
        <v>205</v>
      </c>
      <c r="H12" s="1047">
        <v>164</v>
      </c>
      <c r="I12" s="1048">
        <v>145</v>
      </c>
      <c r="J12" s="1049">
        <v>173</v>
      </c>
      <c r="K12" s="1039"/>
      <c r="L12" s="1040">
        <f t="shared" si="0"/>
        <v>542</v>
      </c>
      <c r="M12" s="1041">
        <f t="shared" si="1"/>
        <v>205</v>
      </c>
      <c r="N12" s="1042">
        <f t="shared" si="2"/>
        <v>180.7</v>
      </c>
      <c r="O12" s="1043">
        <f t="shared" si="3"/>
        <v>54.2</v>
      </c>
    </row>
    <row r="13" spans="3:16" s="953" customFormat="1" ht="21.95" customHeight="1" x14ac:dyDescent="0.2">
      <c r="C13" s="954">
        <f t="shared" si="4"/>
        <v>5</v>
      </c>
      <c r="D13" s="1086" t="s">
        <v>47</v>
      </c>
      <c r="E13" s="956">
        <v>1</v>
      </c>
      <c r="F13" s="957">
        <v>2</v>
      </c>
      <c r="G13" s="958">
        <v>181</v>
      </c>
      <c r="H13" s="959">
        <v>160</v>
      </c>
      <c r="I13" s="960">
        <v>150</v>
      </c>
      <c r="J13" s="1405">
        <v>200</v>
      </c>
      <c r="K13" s="962"/>
      <c r="L13" s="963">
        <f t="shared" si="0"/>
        <v>541</v>
      </c>
      <c r="M13" s="964">
        <f t="shared" si="1"/>
        <v>200</v>
      </c>
      <c r="N13" s="965">
        <f t="shared" si="2"/>
        <v>180.3</v>
      </c>
      <c r="O13" s="952">
        <f t="shared" si="3"/>
        <v>54.1</v>
      </c>
    </row>
    <row r="14" spans="3:16" s="953" customFormat="1" ht="21.95" customHeight="1" x14ac:dyDescent="0.2">
      <c r="C14" s="1032">
        <f t="shared" si="4"/>
        <v>6</v>
      </c>
      <c r="D14" s="1089" t="s">
        <v>12</v>
      </c>
      <c r="E14" s="1044">
        <v>1</v>
      </c>
      <c r="F14" s="1045">
        <v>2</v>
      </c>
      <c r="G14" s="1046">
        <v>190</v>
      </c>
      <c r="H14" s="1047">
        <v>155</v>
      </c>
      <c r="I14" s="1047">
        <v>153</v>
      </c>
      <c r="J14" s="1049">
        <v>162</v>
      </c>
      <c r="K14" s="1039"/>
      <c r="L14" s="1040">
        <f t="shared" si="0"/>
        <v>507</v>
      </c>
      <c r="M14" s="1041">
        <f t="shared" si="1"/>
        <v>190</v>
      </c>
      <c r="N14" s="1042">
        <f t="shared" si="2"/>
        <v>169</v>
      </c>
      <c r="O14" s="1043">
        <f t="shared" si="3"/>
        <v>50.7</v>
      </c>
    </row>
    <row r="15" spans="3:16" s="953" customFormat="1" ht="21.95" customHeight="1" x14ac:dyDescent="0.2">
      <c r="C15" s="954">
        <f t="shared" si="4"/>
        <v>7</v>
      </c>
      <c r="D15" s="1087" t="s">
        <v>25</v>
      </c>
      <c r="E15" s="946">
        <v>4</v>
      </c>
      <c r="F15" s="947">
        <v>1</v>
      </c>
      <c r="G15" s="948">
        <v>174</v>
      </c>
      <c r="H15" s="949">
        <v>181</v>
      </c>
      <c r="I15" s="949">
        <v>144</v>
      </c>
      <c r="J15" s="950">
        <v>141</v>
      </c>
      <c r="K15" s="962"/>
      <c r="L15" s="963">
        <f t="shared" si="0"/>
        <v>499</v>
      </c>
      <c r="M15" s="964">
        <f t="shared" si="1"/>
        <v>181</v>
      </c>
      <c r="N15" s="965">
        <f t="shared" si="2"/>
        <v>166.3</v>
      </c>
      <c r="O15" s="952">
        <f t="shared" si="3"/>
        <v>49.9</v>
      </c>
    </row>
    <row r="16" spans="3:16" s="953" customFormat="1" ht="21.95" customHeight="1" x14ac:dyDescent="0.2">
      <c r="C16" s="1032">
        <f t="shared" si="4"/>
        <v>8</v>
      </c>
      <c r="D16" s="1089" t="s">
        <v>194</v>
      </c>
      <c r="E16" s="1044">
        <v>3</v>
      </c>
      <c r="F16" s="1045">
        <v>2</v>
      </c>
      <c r="G16" s="1046">
        <v>143</v>
      </c>
      <c r="H16" s="1047">
        <v>151</v>
      </c>
      <c r="I16" s="1048">
        <v>158</v>
      </c>
      <c r="J16" s="1049">
        <v>187</v>
      </c>
      <c r="K16" s="1039"/>
      <c r="L16" s="1040">
        <f t="shared" si="0"/>
        <v>496</v>
      </c>
      <c r="M16" s="1041">
        <f t="shared" si="1"/>
        <v>187</v>
      </c>
      <c r="N16" s="1042">
        <f t="shared" si="2"/>
        <v>165.3</v>
      </c>
      <c r="O16" s="1043">
        <f t="shared" si="3"/>
        <v>49.6</v>
      </c>
    </row>
    <row r="17" spans="3:16" s="953" customFormat="1" ht="21.95" customHeight="1" x14ac:dyDescent="0.2">
      <c r="C17" s="954">
        <f t="shared" si="4"/>
        <v>9</v>
      </c>
      <c r="D17" s="1086" t="s">
        <v>570</v>
      </c>
      <c r="E17" s="946">
        <v>4</v>
      </c>
      <c r="F17" s="947">
        <v>1</v>
      </c>
      <c r="G17" s="948">
        <v>177</v>
      </c>
      <c r="H17" s="949">
        <v>147</v>
      </c>
      <c r="I17" s="949">
        <v>158</v>
      </c>
      <c r="J17" s="950">
        <v>161</v>
      </c>
      <c r="K17" s="962"/>
      <c r="L17" s="963">
        <f t="shared" si="0"/>
        <v>496</v>
      </c>
      <c r="M17" s="964">
        <f t="shared" si="1"/>
        <v>177</v>
      </c>
      <c r="N17" s="965">
        <f t="shared" si="2"/>
        <v>165.3</v>
      </c>
      <c r="O17" s="952">
        <f t="shared" si="3"/>
        <v>49.6</v>
      </c>
    </row>
    <row r="18" spans="3:16" s="953" customFormat="1" ht="21.95" customHeight="1" x14ac:dyDescent="0.2">
      <c r="C18" s="1032">
        <f t="shared" si="4"/>
        <v>10</v>
      </c>
      <c r="D18" s="1089" t="s">
        <v>34</v>
      </c>
      <c r="E18" s="1044">
        <v>6</v>
      </c>
      <c r="F18" s="1045">
        <v>2</v>
      </c>
      <c r="G18" s="1046">
        <v>158</v>
      </c>
      <c r="H18" s="1047">
        <v>134</v>
      </c>
      <c r="I18" s="1047">
        <v>167</v>
      </c>
      <c r="J18" s="1049">
        <v>170</v>
      </c>
      <c r="K18" s="1039"/>
      <c r="L18" s="1040">
        <f t="shared" si="0"/>
        <v>495</v>
      </c>
      <c r="M18" s="1041">
        <f t="shared" si="1"/>
        <v>170</v>
      </c>
      <c r="N18" s="1042">
        <f t="shared" si="2"/>
        <v>165</v>
      </c>
      <c r="O18" s="1043">
        <f t="shared" si="3"/>
        <v>49.5</v>
      </c>
    </row>
    <row r="19" spans="3:16" s="953" customFormat="1" ht="21.95" customHeight="1" x14ac:dyDescent="0.2">
      <c r="C19" s="954">
        <f t="shared" si="4"/>
        <v>11</v>
      </c>
      <c r="D19" s="1086" t="s">
        <v>120</v>
      </c>
      <c r="E19" s="946">
        <v>1</v>
      </c>
      <c r="F19" s="947">
        <v>1</v>
      </c>
      <c r="G19" s="948">
        <v>159</v>
      </c>
      <c r="H19" s="949">
        <v>159</v>
      </c>
      <c r="I19" s="949">
        <v>150</v>
      </c>
      <c r="J19" s="950">
        <v>171</v>
      </c>
      <c r="K19" s="962"/>
      <c r="L19" s="963">
        <f t="shared" si="0"/>
        <v>489</v>
      </c>
      <c r="M19" s="964">
        <f t="shared" si="1"/>
        <v>171</v>
      </c>
      <c r="N19" s="965">
        <f t="shared" si="2"/>
        <v>163</v>
      </c>
      <c r="O19" s="952">
        <f t="shared" si="3"/>
        <v>48.9</v>
      </c>
    </row>
    <row r="20" spans="3:16" s="953" customFormat="1" ht="21.95" customHeight="1" x14ac:dyDescent="0.2">
      <c r="C20" s="1032">
        <f t="shared" si="4"/>
        <v>12</v>
      </c>
      <c r="D20" s="1089" t="s">
        <v>51</v>
      </c>
      <c r="E20" s="1044">
        <v>3</v>
      </c>
      <c r="F20" s="1045">
        <v>1</v>
      </c>
      <c r="G20" s="1046">
        <v>151</v>
      </c>
      <c r="H20" s="1047">
        <v>174</v>
      </c>
      <c r="I20" s="1047">
        <v>157</v>
      </c>
      <c r="J20" s="1049">
        <v>144</v>
      </c>
      <c r="K20" s="1039"/>
      <c r="L20" s="1040">
        <f t="shared" si="0"/>
        <v>482</v>
      </c>
      <c r="M20" s="1041">
        <f t="shared" si="1"/>
        <v>174</v>
      </c>
      <c r="N20" s="1042">
        <f t="shared" si="2"/>
        <v>160.69999999999999</v>
      </c>
      <c r="O20" s="1043">
        <f t="shared" si="3"/>
        <v>48.2</v>
      </c>
    </row>
    <row r="21" spans="3:16" s="953" customFormat="1" ht="21.95" customHeight="1" x14ac:dyDescent="0.2">
      <c r="C21" s="954">
        <f t="shared" si="4"/>
        <v>13</v>
      </c>
      <c r="D21" s="1086" t="s">
        <v>569</v>
      </c>
      <c r="E21" s="946">
        <v>2</v>
      </c>
      <c r="F21" s="947">
        <v>2</v>
      </c>
      <c r="G21" s="948">
        <v>192</v>
      </c>
      <c r="H21" s="949">
        <v>136</v>
      </c>
      <c r="I21" s="966">
        <v>150</v>
      </c>
      <c r="J21" s="950">
        <v>116</v>
      </c>
      <c r="K21" s="962"/>
      <c r="L21" s="963">
        <f t="shared" si="0"/>
        <v>478</v>
      </c>
      <c r="M21" s="964">
        <f t="shared" si="1"/>
        <v>192</v>
      </c>
      <c r="N21" s="965">
        <f t="shared" si="2"/>
        <v>159.30000000000001</v>
      </c>
      <c r="O21" s="952">
        <f t="shared" si="3"/>
        <v>47.8</v>
      </c>
    </row>
    <row r="22" spans="3:16" s="953" customFormat="1" ht="21.95" customHeight="1" x14ac:dyDescent="0.2">
      <c r="C22" s="1032">
        <f t="shared" si="4"/>
        <v>14</v>
      </c>
      <c r="D22" s="1089" t="s">
        <v>11</v>
      </c>
      <c r="E22" s="1044">
        <v>3</v>
      </c>
      <c r="F22" s="1045">
        <v>2</v>
      </c>
      <c r="G22" s="1046">
        <v>152</v>
      </c>
      <c r="H22" s="1047">
        <v>154</v>
      </c>
      <c r="I22" s="1048">
        <v>170</v>
      </c>
      <c r="J22" s="1049">
        <v>153</v>
      </c>
      <c r="K22" s="1039"/>
      <c r="L22" s="1040">
        <f t="shared" si="0"/>
        <v>477</v>
      </c>
      <c r="M22" s="1041">
        <f t="shared" si="1"/>
        <v>170</v>
      </c>
      <c r="N22" s="1042">
        <f t="shared" si="2"/>
        <v>159</v>
      </c>
      <c r="O22" s="1043">
        <f t="shared" si="3"/>
        <v>47.7</v>
      </c>
    </row>
    <row r="23" spans="3:16" s="953" customFormat="1" ht="21.95" customHeight="1" x14ac:dyDescent="0.2">
      <c r="C23" s="954">
        <f t="shared" si="4"/>
        <v>15</v>
      </c>
      <c r="D23" s="1086" t="s">
        <v>68</v>
      </c>
      <c r="E23" s="946">
        <v>5</v>
      </c>
      <c r="F23" s="947">
        <v>2</v>
      </c>
      <c r="G23" s="948">
        <v>147</v>
      </c>
      <c r="H23" s="949">
        <v>145</v>
      </c>
      <c r="I23" s="949">
        <v>171</v>
      </c>
      <c r="J23" s="950">
        <v>127</v>
      </c>
      <c r="K23" s="962"/>
      <c r="L23" s="963">
        <f t="shared" si="0"/>
        <v>463</v>
      </c>
      <c r="M23" s="964">
        <f t="shared" si="1"/>
        <v>171</v>
      </c>
      <c r="N23" s="965">
        <f t="shared" si="2"/>
        <v>154.30000000000001</v>
      </c>
      <c r="O23" s="952">
        <f t="shared" si="3"/>
        <v>46.3</v>
      </c>
    </row>
    <row r="24" spans="3:16" s="953" customFormat="1" ht="21.95" customHeight="1" x14ac:dyDescent="0.2">
      <c r="C24" s="1032">
        <f t="shared" si="4"/>
        <v>16</v>
      </c>
      <c r="D24" s="1089" t="s">
        <v>565</v>
      </c>
      <c r="E24" s="1044">
        <v>4</v>
      </c>
      <c r="F24" s="1045">
        <v>1</v>
      </c>
      <c r="G24" s="1046">
        <v>155</v>
      </c>
      <c r="H24" s="1047">
        <v>139</v>
      </c>
      <c r="I24" s="1047">
        <v>155</v>
      </c>
      <c r="J24" s="1049">
        <v>131</v>
      </c>
      <c r="K24" s="1039"/>
      <c r="L24" s="1040">
        <f t="shared" si="0"/>
        <v>449</v>
      </c>
      <c r="M24" s="1041">
        <f t="shared" si="1"/>
        <v>155</v>
      </c>
      <c r="N24" s="1042">
        <f t="shared" si="2"/>
        <v>149.69999999999999</v>
      </c>
      <c r="O24" s="1043">
        <f t="shared" si="3"/>
        <v>44.9</v>
      </c>
    </row>
    <row r="25" spans="3:16" ht="21.95" customHeight="1" x14ac:dyDescent="0.25">
      <c r="C25" s="954">
        <f t="shared" si="4"/>
        <v>17</v>
      </c>
      <c r="D25" s="1086" t="s">
        <v>575</v>
      </c>
      <c r="E25" s="946">
        <v>6</v>
      </c>
      <c r="F25" s="947">
        <v>1</v>
      </c>
      <c r="G25" s="948">
        <v>137</v>
      </c>
      <c r="H25" s="949">
        <v>154</v>
      </c>
      <c r="I25" s="966">
        <v>141</v>
      </c>
      <c r="J25" s="950">
        <v>144</v>
      </c>
      <c r="K25" s="962"/>
      <c r="L25" s="963">
        <f t="shared" si="0"/>
        <v>439</v>
      </c>
      <c r="M25" s="964">
        <f t="shared" si="1"/>
        <v>154</v>
      </c>
      <c r="N25" s="965">
        <f t="shared" si="2"/>
        <v>146.30000000000001</v>
      </c>
      <c r="O25" s="952">
        <f t="shared" si="3"/>
        <v>43.9</v>
      </c>
      <c r="P25" s="978"/>
    </row>
    <row r="26" spans="3:16" ht="21.95" customHeight="1" x14ac:dyDescent="0.2">
      <c r="C26" s="1032">
        <f t="shared" si="4"/>
        <v>18</v>
      </c>
      <c r="D26" s="1089" t="s">
        <v>67</v>
      </c>
      <c r="E26" s="1044">
        <v>6</v>
      </c>
      <c r="F26" s="1045">
        <v>1</v>
      </c>
      <c r="G26" s="1046">
        <v>155</v>
      </c>
      <c r="H26" s="1047">
        <v>112</v>
      </c>
      <c r="I26" s="1048">
        <v>140</v>
      </c>
      <c r="J26" s="1049">
        <v>143</v>
      </c>
      <c r="K26" s="1039"/>
      <c r="L26" s="1040">
        <f t="shared" si="0"/>
        <v>438</v>
      </c>
      <c r="M26" s="1041">
        <f t="shared" si="1"/>
        <v>155</v>
      </c>
      <c r="N26" s="1042">
        <f t="shared" si="2"/>
        <v>146</v>
      </c>
      <c r="O26" s="1043">
        <f t="shared" si="3"/>
        <v>43.8</v>
      </c>
    </row>
    <row r="27" spans="3:16" ht="21.95" customHeight="1" x14ac:dyDescent="0.2">
      <c r="C27" s="954">
        <f t="shared" si="4"/>
        <v>19</v>
      </c>
      <c r="D27" s="1086" t="s">
        <v>567</v>
      </c>
      <c r="E27" s="946">
        <v>3</v>
      </c>
      <c r="F27" s="947">
        <v>1</v>
      </c>
      <c r="G27" s="948">
        <v>149</v>
      </c>
      <c r="H27" s="949">
        <v>119</v>
      </c>
      <c r="I27" s="949">
        <v>142</v>
      </c>
      <c r="J27" s="950">
        <v>140</v>
      </c>
      <c r="K27" s="962"/>
      <c r="L27" s="963">
        <f t="shared" si="0"/>
        <v>431</v>
      </c>
      <c r="M27" s="964">
        <f t="shared" si="1"/>
        <v>149</v>
      </c>
      <c r="N27" s="965">
        <f t="shared" si="2"/>
        <v>143.69999999999999</v>
      </c>
      <c r="O27" s="952">
        <f t="shared" si="3"/>
        <v>43.1</v>
      </c>
    </row>
    <row r="28" spans="3:16" ht="21.95" customHeight="1" x14ac:dyDescent="0.2">
      <c r="C28" s="1032">
        <f t="shared" si="4"/>
        <v>20</v>
      </c>
      <c r="D28" s="1089" t="s">
        <v>607</v>
      </c>
      <c r="E28" s="1033">
        <v>5</v>
      </c>
      <c r="F28" s="1034">
        <v>2</v>
      </c>
      <c r="G28" s="1035">
        <v>125</v>
      </c>
      <c r="H28" s="1036">
        <v>139</v>
      </c>
      <c r="I28" s="1036">
        <v>123</v>
      </c>
      <c r="J28" s="1038">
        <v>152</v>
      </c>
      <c r="K28" s="1039"/>
      <c r="L28" s="1040">
        <f t="shared" si="0"/>
        <v>416</v>
      </c>
      <c r="M28" s="1041">
        <f t="shared" si="1"/>
        <v>152</v>
      </c>
      <c r="N28" s="1042">
        <f t="shared" si="2"/>
        <v>138.69999999999999</v>
      </c>
      <c r="O28" s="1043">
        <f t="shared" si="3"/>
        <v>41.6</v>
      </c>
    </row>
    <row r="29" spans="3:16" ht="21.95" customHeight="1" x14ac:dyDescent="0.2">
      <c r="C29" s="954">
        <f t="shared" si="4"/>
        <v>21</v>
      </c>
      <c r="D29" s="1086" t="s">
        <v>619</v>
      </c>
      <c r="E29" s="946">
        <v>4</v>
      </c>
      <c r="F29" s="947">
        <v>2</v>
      </c>
      <c r="G29" s="948">
        <v>130</v>
      </c>
      <c r="H29" s="949">
        <v>140</v>
      </c>
      <c r="I29" s="949">
        <v>135</v>
      </c>
      <c r="J29" s="950">
        <v>134</v>
      </c>
      <c r="K29" s="962"/>
      <c r="L29" s="963">
        <f t="shared" si="0"/>
        <v>409</v>
      </c>
      <c r="M29" s="964">
        <f t="shared" si="1"/>
        <v>140</v>
      </c>
      <c r="N29" s="965">
        <f t="shared" si="2"/>
        <v>136.30000000000001</v>
      </c>
      <c r="O29" s="952">
        <f t="shared" si="3"/>
        <v>40.9</v>
      </c>
    </row>
    <row r="30" spans="3:16" ht="21.95" customHeight="1" x14ac:dyDescent="0.25">
      <c r="C30" s="1032">
        <f t="shared" si="4"/>
        <v>22</v>
      </c>
      <c r="D30" s="1089" t="s">
        <v>564</v>
      </c>
      <c r="E30" s="1044">
        <v>3</v>
      </c>
      <c r="F30" s="1045">
        <v>2</v>
      </c>
      <c r="G30" s="1046">
        <v>115</v>
      </c>
      <c r="H30" s="1047">
        <v>112</v>
      </c>
      <c r="I30" s="1047">
        <v>143</v>
      </c>
      <c r="J30" s="1049">
        <v>148</v>
      </c>
      <c r="K30" s="1039"/>
      <c r="L30" s="1040">
        <f t="shared" si="0"/>
        <v>406</v>
      </c>
      <c r="M30" s="1041">
        <f t="shared" si="1"/>
        <v>148</v>
      </c>
      <c r="N30" s="1042">
        <f t="shared" si="2"/>
        <v>135.30000000000001</v>
      </c>
      <c r="O30" s="1043">
        <f t="shared" si="3"/>
        <v>40.6</v>
      </c>
      <c r="P30" s="978"/>
    </row>
    <row r="31" spans="3:16" ht="21.95" customHeight="1" x14ac:dyDescent="0.2">
      <c r="C31" s="954">
        <f t="shared" si="4"/>
        <v>23</v>
      </c>
      <c r="D31" s="1086" t="s">
        <v>574</v>
      </c>
      <c r="E31" s="946">
        <v>4</v>
      </c>
      <c r="F31" s="947">
        <v>1</v>
      </c>
      <c r="G31" s="948">
        <v>101</v>
      </c>
      <c r="H31" s="949">
        <v>140</v>
      </c>
      <c r="I31" s="966">
        <v>102</v>
      </c>
      <c r="J31" s="950">
        <v>134</v>
      </c>
      <c r="K31" s="962"/>
      <c r="L31" s="963">
        <f t="shared" si="0"/>
        <v>376</v>
      </c>
      <c r="M31" s="964">
        <f t="shared" si="1"/>
        <v>140</v>
      </c>
      <c r="N31" s="965">
        <f t="shared" si="2"/>
        <v>125.3</v>
      </c>
      <c r="O31" s="952">
        <f t="shared" si="3"/>
        <v>37.6</v>
      </c>
      <c r="P31" s="941"/>
    </row>
    <row r="32" spans="3:16" ht="21.95" customHeight="1" x14ac:dyDescent="0.2">
      <c r="C32" s="1032">
        <f t="shared" si="4"/>
        <v>24</v>
      </c>
      <c r="D32" s="1089" t="s">
        <v>625</v>
      </c>
      <c r="E32" s="1044">
        <v>5</v>
      </c>
      <c r="F32" s="1045">
        <v>2</v>
      </c>
      <c r="G32" s="1046">
        <v>141</v>
      </c>
      <c r="H32" s="1047">
        <v>92</v>
      </c>
      <c r="I32" s="1048">
        <v>116</v>
      </c>
      <c r="J32" s="1049">
        <v>105</v>
      </c>
      <c r="K32" s="1039"/>
      <c r="L32" s="1040">
        <f t="shared" si="0"/>
        <v>362</v>
      </c>
      <c r="M32" s="1041">
        <f t="shared" si="1"/>
        <v>141</v>
      </c>
      <c r="N32" s="1042">
        <f t="shared" si="2"/>
        <v>120.7</v>
      </c>
      <c r="O32" s="1043">
        <f t="shared" si="3"/>
        <v>36.200000000000003</v>
      </c>
      <c r="P32" s="943"/>
    </row>
    <row r="33" spans="3:16" s="953" customFormat="1" ht="21.95" customHeight="1" thickBot="1" x14ac:dyDescent="0.25">
      <c r="C33" s="968">
        <f t="shared" si="4"/>
        <v>25</v>
      </c>
      <c r="D33" s="1088" t="s">
        <v>602</v>
      </c>
      <c r="E33" s="1374">
        <v>2</v>
      </c>
      <c r="F33" s="1375">
        <v>2</v>
      </c>
      <c r="G33" s="1376">
        <v>93</v>
      </c>
      <c r="H33" s="1377">
        <v>97</v>
      </c>
      <c r="I33" s="1378">
        <v>124</v>
      </c>
      <c r="J33" s="1379">
        <v>107</v>
      </c>
      <c r="K33" s="974"/>
      <c r="L33" s="975">
        <f t="shared" si="0"/>
        <v>328</v>
      </c>
      <c r="M33" s="974">
        <f t="shared" si="1"/>
        <v>124</v>
      </c>
      <c r="N33" s="976">
        <f t="shared" si="2"/>
        <v>109.3</v>
      </c>
      <c r="O33" s="1380">
        <f t="shared" si="3"/>
        <v>32.799999999999997</v>
      </c>
    </row>
    <row r="34" spans="3:16" s="953" customFormat="1" ht="12" customHeight="1" x14ac:dyDescent="0.25">
      <c r="C34" s="978"/>
      <c r="D34" s="978"/>
      <c r="E34" s="978"/>
      <c r="F34" s="978"/>
      <c r="G34" s="978"/>
      <c r="H34" s="978"/>
      <c r="I34" s="978"/>
      <c r="J34" s="978"/>
      <c r="K34" s="978"/>
      <c r="L34" s="978"/>
      <c r="M34" s="978"/>
      <c r="N34" s="978"/>
      <c r="O34" s="978"/>
    </row>
    <row r="35" spans="3:16" s="953" customFormat="1" ht="18.75" customHeight="1" x14ac:dyDescent="0.2">
      <c r="C35" s="979"/>
      <c r="D35" s="980" t="s">
        <v>566</v>
      </c>
      <c r="E35" s="981" t="s">
        <v>37</v>
      </c>
      <c r="F35" s="1737" t="s">
        <v>627</v>
      </c>
      <c r="G35" s="1737"/>
      <c r="H35" s="1671" t="s">
        <v>60</v>
      </c>
      <c r="I35" s="1671"/>
      <c r="J35" s="1671"/>
      <c r="K35" s="1671"/>
      <c r="L35" s="1671"/>
      <c r="M35" s="982"/>
      <c r="N35" s="979"/>
      <c r="O35" s="979"/>
    </row>
    <row r="36" spans="3:16" s="953" customFormat="1" ht="18.75" customHeight="1" x14ac:dyDescent="0.2">
      <c r="C36" s="983"/>
      <c r="D36" s="984" t="s">
        <v>566</v>
      </c>
      <c r="E36" s="985" t="s">
        <v>37</v>
      </c>
      <c r="F36" s="1737" t="s">
        <v>628</v>
      </c>
      <c r="G36" s="1737"/>
      <c r="H36" s="1672" t="s">
        <v>470</v>
      </c>
      <c r="I36" s="1672"/>
      <c r="J36" s="1672"/>
      <c r="K36" s="1672"/>
      <c r="L36" s="1672"/>
      <c r="M36" s="986"/>
      <c r="N36" s="983"/>
      <c r="O36" s="983"/>
    </row>
    <row r="37" spans="3:16" s="953" customFormat="1" ht="21.75" customHeight="1" x14ac:dyDescent="0.25">
      <c r="C37" s="978"/>
      <c r="D37" s="978"/>
      <c r="E37" s="978"/>
      <c r="F37" s="978"/>
      <c r="G37" s="978"/>
      <c r="H37" s="978"/>
      <c r="I37" s="978"/>
      <c r="J37" s="978"/>
      <c r="K37" s="978"/>
      <c r="L37" s="978"/>
      <c r="M37" s="978"/>
      <c r="N37" s="978"/>
      <c r="O37" s="978"/>
    </row>
    <row r="38" spans="3:16" s="953" customFormat="1" ht="21.75" customHeight="1" x14ac:dyDescent="0.25">
      <c r="C38" s="978"/>
      <c r="D38" s="978"/>
      <c r="E38" s="978"/>
      <c r="F38" s="978"/>
      <c r="G38" s="978"/>
      <c r="H38" s="978"/>
      <c r="I38" s="978"/>
      <c r="J38" s="978"/>
      <c r="K38" s="978"/>
      <c r="L38" s="978"/>
      <c r="M38" s="978"/>
      <c r="N38" s="978"/>
      <c r="O38" s="978"/>
    </row>
    <row r="39" spans="3:16" s="953" customFormat="1" ht="21.75" customHeight="1" thickBot="1" x14ac:dyDescent="0.3">
      <c r="C39" s="1673" t="s">
        <v>479</v>
      </c>
      <c r="D39" s="1673"/>
      <c r="E39" s="978"/>
      <c r="F39" s="978"/>
      <c r="G39" s="978"/>
      <c r="H39" s="978"/>
      <c r="I39" s="978"/>
      <c r="J39" s="978"/>
      <c r="K39" s="978"/>
      <c r="L39" s="978"/>
      <c r="M39" s="978"/>
      <c r="N39" s="978"/>
      <c r="O39" s="978"/>
    </row>
    <row r="40" spans="3:16" s="953" customFormat="1" ht="21.75" customHeight="1" x14ac:dyDescent="0.2">
      <c r="C40" s="1677" t="s">
        <v>5</v>
      </c>
      <c r="D40" s="1679" t="s">
        <v>472</v>
      </c>
      <c r="E40" s="1681" t="s">
        <v>492</v>
      </c>
      <c r="F40" s="1683" t="s">
        <v>491</v>
      </c>
      <c r="G40" s="1685" t="s">
        <v>7</v>
      </c>
      <c r="H40" s="1686"/>
      <c r="I40" s="1686"/>
      <c r="J40" s="1687"/>
      <c r="K40" s="1681" t="s">
        <v>481</v>
      </c>
      <c r="L40" s="1688" t="s">
        <v>484</v>
      </c>
      <c r="M40" s="1688" t="s">
        <v>482</v>
      </c>
      <c r="N40" s="1690" t="s">
        <v>483</v>
      </c>
      <c r="O40" s="1692" t="s">
        <v>485</v>
      </c>
    </row>
    <row r="41" spans="3:16" s="953" customFormat="1" ht="87" customHeight="1" thickBot="1" x14ac:dyDescent="0.25">
      <c r="C41" s="1678"/>
      <c r="D41" s="1680"/>
      <c r="E41" s="1682"/>
      <c r="F41" s="1684"/>
      <c r="G41" s="1029" t="s">
        <v>1</v>
      </c>
      <c r="H41" s="1030" t="s">
        <v>2</v>
      </c>
      <c r="I41" s="1030" t="s">
        <v>3</v>
      </c>
      <c r="J41" s="1031" t="s">
        <v>6</v>
      </c>
      <c r="K41" s="1682"/>
      <c r="L41" s="1689"/>
      <c r="M41" s="1689"/>
      <c r="N41" s="1691"/>
      <c r="O41" s="1693"/>
      <c r="P41" s="943"/>
    </row>
    <row r="42" spans="3:16" s="953" customFormat="1" ht="21.95" customHeight="1" x14ac:dyDescent="0.2">
      <c r="C42" s="990">
        <v>1</v>
      </c>
      <c r="D42" s="991" t="s">
        <v>50</v>
      </c>
      <c r="E42" s="992">
        <v>2</v>
      </c>
      <c r="F42" s="993">
        <v>1</v>
      </c>
      <c r="G42" s="994">
        <v>193</v>
      </c>
      <c r="H42" s="995">
        <v>166</v>
      </c>
      <c r="I42" s="995">
        <v>161</v>
      </c>
      <c r="J42" s="996">
        <v>127</v>
      </c>
      <c r="K42" s="997">
        <v>2</v>
      </c>
      <c r="L42" s="1267">
        <f t="shared" ref="L42:L59" si="5">SUM(G42:J42)-MIN(G42:J42)</f>
        <v>520</v>
      </c>
      <c r="M42" s="999">
        <f t="shared" ref="M42:M59" si="6">MAX(G42:J42)</f>
        <v>193</v>
      </c>
      <c r="N42" s="1000">
        <f t="shared" ref="N42:N59" si="7">(SUM(G42:J42)-MIN(G42:J42))/3</f>
        <v>173.33333333333334</v>
      </c>
      <c r="O42" s="1001">
        <f t="shared" ref="O42:O59" si="8">L42/10+K42</f>
        <v>54</v>
      </c>
      <c r="P42" s="1408"/>
    </row>
    <row r="43" spans="3:16" s="953" customFormat="1" ht="21.95" customHeight="1" x14ac:dyDescent="0.2">
      <c r="C43" s="1059">
        <f>C42+1</f>
        <v>2</v>
      </c>
      <c r="D43" s="1060" t="s">
        <v>580</v>
      </c>
      <c r="E43" s="1061">
        <v>6</v>
      </c>
      <c r="F43" s="1062">
        <v>2</v>
      </c>
      <c r="G43" s="1063">
        <v>147</v>
      </c>
      <c r="H43" s="1064">
        <v>167</v>
      </c>
      <c r="I43" s="1064">
        <v>121</v>
      </c>
      <c r="J43" s="1406">
        <v>205</v>
      </c>
      <c r="K43" s="1066"/>
      <c r="L43" s="1067">
        <f t="shared" si="5"/>
        <v>519</v>
      </c>
      <c r="M43" s="1268">
        <f t="shared" si="6"/>
        <v>205</v>
      </c>
      <c r="N43" s="1069">
        <f t="shared" si="7"/>
        <v>173</v>
      </c>
      <c r="O43" s="1070">
        <f t="shared" si="8"/>
        <v>51.9</v>
      </c>
      <c r="P43" s="1408"/>
    </row>
    <row r="44" spans="3:16" s="953" customFormat="1" ht="21.95" customHeight="1" x14ac:dyDescent="0.2">
      <c r="C44" s="990">
        <f t="shared" ref="C44:C59" si="9">C43+1</f>
        <v>3</v>
      </c>
      <c r="D44" s="1002" t="s">
        <v>46</v>
      </c>
      <c r="E44" s="992">
        <v>5</v>
      </c>
      <c r="F44" s="993">
        <v>1</v>
      </c>
      <c r="G44" s="1003">
        <v>190</v>
      </c>
      <c r="H44" s="1004">
        <v>165</v>
      </c>
      <c r="I44" s="1004">
        <v>136</v>
      </c>
      <c r="J44" s="1005">
        <v>157</v>
      </c>
      <c r="K44" s="997"/>
      <c r="L44" s="998">
        <f t="shared" si="5"/>
        <v>512</v>
      </c>
      <c r="M44" s="999">
        <f t="shared" si="6"/>
        <v>190</v>
      </c>
      <c r="N44" s="1000">
        <f t="shared" si="7"/>
        <v>170.66666666666666</v>
      </c>
      <c r="O44" s="1001">
        <f t="shared" si="8"/>
        <v>51.2</v>
      </c>
      <c r="P44" s="1408"/>
    </row>
    <row r="45" spans="3:16" s="953" customFormat="1" ht="21.95" customHeight="1" x14ac:dyDescent="0.2">
      <c r="C45" s="1059">
        <f t="shared" si="9"/>
        <v>4</v>
      </c>
      <c r="D45" s="1060" t="s">
        <v>581</v>
      </c>
      <c r="E45" s="1061">
        <v>1</v>
      </c>
      <c r="F45" s="1062">
        <v>1</v>
      </c>
      <c r="G45" s="1063">
        <v>170</v>
      </c>
      <c r="H45" s="1064">
        <v>126</v>
      </c>
      <c r="I45" s="1064">
        <v>180</v>
      </c>
      <c r="J45" s="1065">
        <v>151</v>
      </c>
      <c r="K45" s="1066"/>
      <c r="L45" s="1067">
        <f t="shared" si="5"/>
        <v>501</v>
      </c>
      <c r="M45" s="1068">
        <f t="shared" si="6"/>
        <v>180</v>
      </c>
      <c r="N45" s="1069">
        <f t="shared" si="7"/>
        <v>167</v>
      </c>
      <c r="O45" s="1070">
        <f t="shared" si="8"/>
        <v>50.1</v>
      </c>
      <c r="P45" s="1408"/>
    </row>
    <row r="46" spans="3:16" s="953" customFormat="1" ht="21.95" customHeight="1" x14ac:dyDescent="0.2">
      <c r="C46" s="990">
        <f t="shared" si="9"/>
        <v>5</v>
      </c>
      <c r="D46" s="1002" t="s">
        <v>14</v>
      </c>
      <c r="E46" s="992">
        <v>6</v>
      </c>
      <c r="F46" s="993">
        <v>1</v>
      </c>
      <c r="G46" s="1003">
        <v>182</v>
      </c>
      <c r="H46" s="1004">
        <v>144</v>
      </c>
      <c r="I46" s="1004">
        <v>165</v>
      </c>
      <c r="J46" s="1005">
        <v>129</v>
      </c>
      <c r="K46" s="997"/>
      <c r="L46" s="998">
        <f t="shared" si="5"/>
        <v>491</v>
      </c>
      <c r="M46" s="999">
        <f t="shared" si="6"/>
        <v>182</v>
      </c>
      <c r="N46" s="1000">
        <f t="shared" si="7"/>
        <v>163.66666666666666</v>
      </c>
      <c r="O46" s="1001">
        <f t="shared" si="8"/>
        <v>49.1</v>
      </c>
      <c r="P46" s="1408"/>
    </row>
    <row r="47" spans="3:16" s="953" customFormat="1" ht="21.95" customHeight="1" x14ac:dyDescent="0.2">
      <c r="C47" s="1059">
        <f t="shared" si="9"/>
        <v>6</v>
      </c>
      <c r="D47" s="1060" t="s">
        <v>587</v>
      </c>
      <c r="E47" s="1061">
        <v>1</v>
      </c>
      <c r="F47" s="1062">
        <v>1</v>
      </c>
      <c r="G47" s="1063">
        <v>129</v>
      </c>
      <c r="H47" s="1064">
        <v>142</v>
      </c>
      <c r="I47" s="1064">
        <v>131</v>
      </c>
      <c r="J47" s="1065">
        <v>199</v>
      </c>
      <c r="K47" s="1066"/>
      <c r="L47" s="1067">
        <f t="shared" si="5"/>
        <v>472</v>
      </c>
      <c r="M47" s="1068">
        <f t="shared" si="6"/>
        <v>199</v>
      </c>
      <c r="N47" s="1069">
        <f t="shared" si="7"/>
        <v>157.33333333333334</v>
      </c>
      <c r="O47" s="1070">
        <f t="shared" si="8"/>
        <v>47.2</v>
      </c>
      <c r="P47" s="1408"/>
    </row>
    <row r="48" spans="3:16" s="953" customFormat="1" ht="21.95" customHeight="1" x14ac:dyDescent="0.2">
      <c r="C48" s="990">
        <f t="shared" si="9"/>
        <v>7</v>
      </c>
      <c r="D48" s="1002" t="s">
        <v>44</v>
      </c>
      <c r="E48" s="992">
        <v>2</v>
      </c>
      <c r="F48" s="993">
        <v>1</v>
      </c>
      <c r="G48" s="1003">
        <v>169</v>
      </c>
      <c r="H48" s="1004">
        <v>157</v>
      </c>
      <c r="I48" s="1004">
        <v>145</v>
      </c>
      <c r="J48" s="1005">
        <v>114</v>
      </c>
      <c r="K48" s="997"/>
      <c r="L48" s="998">
        <f t="shared" si="5"/>
        <v>471</v>
      </c>
      <c r="M48" s="999">
        <f t="shared" si="6"/>
        <v>169</v>
      </c>
      <c r="N48" s="1000">
        <f t="shared" si="7"/>
        <v>157</v>
      </c>
      <c r="O48" s="1001">
        <f t="shared" si="8"/>
        <v>47.1</v>
      </c>
      <c r="P48" s="1408"/>
    </row>
    <row r="49" spans="3:16" s="953" customFormat="1" ht="21.95" customHeight="1" x14ac:dyDescent="0.2">
      <c r="C49" s="1059">
        <f t="shared" si="9"/>
        <v>8</v>
      </c>
      <c r="D49" s="1060" t="s">
        <v>10</v>
      </c>
      <c r="E49" s="1061">
        <v>5</v>
      </c>
      <c r="F49" s="1062">
        <v>1</v>
      </c>
      <c r="G49" s="1063">
        <v>143</v>
      </c>
      <c r="H49" s="1064">
        <v>142</v>
      </c>
      <c r="I49" s="1064">
        <v>178</v>
      </c>
      <c r="J49" s="1065">
        <v>124</v>
      </c>
      <c r="K49" s="1066"/>
      <c r="L49" s="1067">
        <f t="shared" si="5"/>
        <v>463</v>
      </c>
      <c r="M49" s="1068">
        <f t="shared" si="6"/>
        <v>178</v>
      </c>
      <c r="N49" s="1069">
        <f t="shared" si="7"/>
        <v>154.33333333333334</v>
      </c>
      <c r="O49" s="1070">
        <f t="shared" si="8"/>
        <v>46.3</v>
      </c>
      <c r="P49" s="1408"/>
    </row>
    <row r="50" spans="3:16" s="953" customFormat="1" ht="21.95" customHeight="1" x14ac:dyDescent="0.2">
      <c r="C50" s="990">
        <f t="shared" si="9"/>
        <v>9</v>
      </c>
      <c r="D50" s="1002" t="s">
        <v>585</v>
      </c>
      <c r="E50" s="992">
        <v>4</v>
      </c>
      <c r="F50" s="993">
        <v>2</v>
      </c>
      <c r="G50" s="1003">
        <v>155</v>
      </c>
      <c r="H50" s="1004">
        <v>152</v>
      </c>
      <c r="I50" s="1004">
        <v>153</v>
      </c>
      <c r="J50" s="1005">
        <v>153</v>
      </c>
      <c r="K50" s="997"/>
      <c r="L50" s="998">
        <f t="shared" si="5"/>
        <v>461</v>
      </c>
      <c r="M50" s="999">
        <f t="shared" si="6"/>
        <v>155</v>
      </c>
      <c r="N50" s="1000">
        <f t="shared" si="7"/>
        <v>153.66666666666666</v>
      </c>
      <c r="O50" s="1001">
        <f t="shared" si="8"/>
        <v>46.1</v>
      </c>
      <c r="P50" s="1408"/>
    </row>
    <row r="51" spans="3:16" ht="21.95" customHeight="1" x14ac:dyDescent="0.2">
      <c r="C51" s="1059">
        <f t="shared" si="9"/>
        <v>10</v>
      </c>
      <c r="D51" s="1060" t="s">
        <v>599</v>
      </c>
      <c r="E51" s="1061">
        <v>2</v>
      </c>
      <c r="F51" s="1062">
        <v>2</v>
      </c>
      <c r="G51" s="1063">
        <v>148</v>
      </c>
      <c r="H51" s="1064">
        <v>150</v>
      </c>
      <c r="I51" s="1064">
        <v>160</v>
      </c>
      <c r="J51" s="1065">
        <v>141</v>
      </c>
      <c r="K51" s="1066"/>
      <c r="L51" s="1067">
        <f t="shared" si="5"/>
        <v>458</v>
      </c>
      <c r="M51" s="1068">
        <f t="shared" si="6"/>
        <v>160</v>
      </c>
      <c r="N51" s="1069">
        <f t="shared" si="7"/>
        <v>152.66666666666666</v>
      </c>
      <c r="O51" s="1070">
        <f t="shared" si="8"/>
        <v>45.8</v>
      </c>
      <c r="P51" s="1408"/>
    </row>
    <row r="52" spans="3:16" ht="21.95" customHeight="1" x14ac:dyDescent="0.2">
      <c r="C52" s="990">
        <f t="shared" si="9"/>
        <v>11</v>
      </c>
      <c r="D52" s="1002" t="s">
        <v>582</v>
      </c>
      <c r="E52" s="992">
        <v>5</v>
      </c>
      <c r="F52" s="993">
        <v>1</v>
      </c>
      <c r="G52" s="1003">
        <v>115</v>
      </c>
      <c r="H52" s="1004">
        <v>136</v>
      </c>
      <c r="I52" s="1004">
        <v>150</v>
      </c>
      <c r="J52" s="1005">
        <v>156</v>
      </c>
      <c r="K52" s="997"/>
      <c r="L52" s="998">
        <f t="shared" si="5"/>
        <v>442</v>
      </c>
      <c r="M52" s="999">
        <f t="shared" si="6"/>
        <v>156</v>
      </c>
      <c r="N52" s="1000">
        <f t="shared" si="7"/>
        <v>147.33333333333334</v>
      </c>
      <c r="O52" s="1001">
        <f t="shared" si="8"/>
        <v>44.2</v>
      </c>
      <c r="P52" s="1408"/>
    </row>
    <row r="53" spans="3:16" ht="21.95" customHeight="1" x14ac:dyDescent="0.2">
      <c r="C53" s="1059">
        <f t="shared" si="9"/>
        <v>12</v>
      </c>
      <c r="D53" s="1060" t="s">
        <v>36</v>
      </c>
      <c r="E53" s="1061">
        <v>1</v>
      </c>
      <c r="F53" s="1062">
        <v>1</v>
      </c>
      <c r="G53" s="1063">
        <v>152</v>
      </c>
      <c r="H53" s="1064">
        <v>161</v>
      </c>
      <c r="I53" s="1064">
        <v>123</v>
      </c>
      <c r="J53" s="1065">
        <v>124</v>
      </c>
      <c r="K53" s="1066"/>
      <c r="L53" s="1067">
        <f t="shared" si="5"/>
        <v>437</v>
      </c>
      <c r="M53" s="1068">
        <f t="shared" si="6"/>
        <v>161</v>
      </c>
      <c r="N53" s="1069">
        <f t="shared" si="7"/>
        <v>145.66666666666666</v>
      </c>
      <c r="O53" s="1070">
        <f t="shared" si="8"/>
        <v>43.7</v>
      </c>
      <c r="P53" s="1408"/>
    </row>
    <row r="54" spans="3:16" ht="21.95" customHeight="1" x14ac:dyDescent="0.2">
      <c r="C54" s="990">
        <f t="shared" si="9"/>
        <v>13</v>
      </c>
      <c r="D54" s="1002" t="s">
        <v>589</v>
      </c>
      <c r="E54" s="992">
        <v>2</v>
      </c>
      <c r="F54" s="993">
        <v>1</v>
      </c>
      <c r="G54" s="1003">
        <v>137</v>
      </c>
      <c r="H54" s="1004">
        <v>139</v>
      </c>
      <c r="I54" s="1004">
        <v>150</v>
      </c>
      <c r="J54" s="1005">
        <v>122</v>
      </c>
      <c r="K54" s="997"/>
      <c r="L54" s="998">
        <f t="shared" si="5"/>
        <v>426</v>
      </c>
      <c r="M54" s="999">
        <f t="shared" si="6"/>
        <v>150</v>
      </c>
      <c r="N54" s="1000">
        <f t="shared" si="7"/>
        <v>142</v>
      </c>
      <c r="O54" s="1001">
        <f t="shared" si="8"/>
        <v>42.6</v>
      </c>
      <c r="P54" s="1408"/>
    </row>
    <row r="55" spans="3:16" ht="21.95" customHeight="1" x14ac:dyDescent="0.2">
      <c r="C55" s="1059">
        <f t="shared" si="9"/>
        <v>14</v>
      </c>
      <c r="D55" s="1060" t="s">
        <v>588</v>
      </c>
      <c r="E55" s="1061">
        <v>6</v>
      </c>
      <c r="F55" s="1062">
        <v>2</v>
      </c>
      <c r="G55" s="1063">
        <v>127</v>
      </c>
      <c r="H55" s="1064">
        <v>154</v>
      </c>
      <c r="I55" s="1064">
        <v>142</v>
      </c>
      <c r="J55" s="1065">
        <v>116</v>
      </c>
      <c r="K55" s="1066"/>
      <c r="L55" s="1067">
        <f t="shared" si="5"/>
        <v>423</v>
      </c>
      <c r="M55" s="1068">
        <f t="shared" si="6"/>
        <v>154</v>
      </c>
      <c r="N55" s="1069">
        <f t="shared" si="7"/>
        <v>141</v>
      </c>
      <c r="O55" s="1070">
        <f t="shared" si="8"/>
        <v>42.3</v>
      </c>
      <c r="P55" s="1408"/>
    </row>
    <row r="56" spans="3:16" ht="21.95" customHeight="1" x14ac:dyDescent="0.2">
      <c r="C56" s="990">
        <f t="shared" si="9"/>
        <v>15</v>
      </c>
      <c r="D56" s="1002" t="s">
        <v>136</v>
      </c>
      <c r="E56" s="992">
        <v>3</v>
      </c>
      <c r="F56" s="993">
        <v>1</v>
      </c>
      <c r="G56" s="1003">
        <v>113</v>
      </c>
      <c r="H56" s="1004">
        <v>143</v>
      </c>
      <c r="I56" s="1004">
        <v>127</v>
      </c>
      <c r="J56" s="1005">
        <v>140</v>
      </c>
      <c r="K56" s="997"/>
      <c r="L56" s="998">
        <f t="shared" si="5"/>
        <v>410</v>
      </c>
      <c r="M56" s="999">
        <f t="shared" si="6"/>
        <v>143</v>
      </c>
      <c r="N56" s="1000">
        <f t="shared" si="7"/>
        <v>136.66666666666666</v>
      </c>
      <c r="O56" s="1001">
        <f t="shared" si="8"/>
        <v>41</v>
      </c>
      <c r="P56" s="1408"/>
    </row>
    <row r="57" spans="3:16" ht="21.95" customHeight="1" x14ac:dyDescent="0.2">
      <c r="C57" s="1059">
        <f t="shared" si="9"/>
        <v>16</v>
      </c>
      <c r="D57" s="1060" t="s">
        <v>69</v>
      </c>
      <c r="E57" s="1061">
        <v>4</v>
      </c>
      <c r="F57" s="1062">
        <v>2</v>
      </c>
      <c r="G57" s="1063">
        <v>116</v>
      </c>
      <c r="H57" s="1064">
        <v>108</v>
      </c>
      <c r="I57" s="1064">
        <v>118</v>
      </c>
      <c r="J57" s="1065">
        <v>157</v>
      </c>
      <c r="K57" s="1066"/>
      <c r="L57" s="1067">
        <f t="shared" si="5"/>
        <v>391</v>
      </c>
      <c r="M57" s="1068">
        <f t="shared" si="6"/>
        <v>157</v>
      </c>
      <c r="N57" s="1069">
        <f t="shared" si="7"/>
        <v>130.33333333333334</v>
      </c>
      <c r="O57" s="1070">
        <f t="shared" si="8"/>
        <v>39.1</v>
      </c>
      <c r="P57" s="1408"/>
    </row>
    <row r="58" spans="3:16" ht="21.95" customHeight="1" x14ac:dyDescent="0.2">
      <c r="C58" s="990">
        <f t="shared" si="9"/>
        <v>17</v>
      </c>
      <c r="D58" s="1002" t="s">
        <v>626</v>
      </c>
      <c r="E58" s="992">
        <v>1</v>
      </c>
      <c r="F58" s="993">
        <v>2</v>
      </c>
      <c r="G58" s="1003">
        <v>112</v>
      </c>
      <c r="H58" s="1004">
        <v>103</v>
      </c>
      <c r="I58" s="1004">
        <v>118</v>
      </c>
      <c r="J58" s="1005">
        <v>110</v>
      </c>
      <c r="K58" s="997"/>
      <c r="L58" s="998">
        <f t="shared" si="5"/>
        <v>340</v>
      </c>
      <c r="M58" s="999">
        <f t="shared" si="6"/>
        <v>118</v>
      </c>
      <c r="N58" s="1000">
        <f t="shared" si="7"/>
        <v>113.33333333333333</v>
      </c>
      <c r="O58" s="1001">
        <f t="shared" si="8"/>
        <v>34</v>
      </c>
      <c r="P58" s="1408"/>
    </row>
    <row r="59" spans="3:16" s="1025" customFormat="1" ht="21.95" customHeight="1" thickBot="1" x14ac:dyDescent="0.25">
      <c r="C59" s="1407">
        <f t="shared" si="9"/>
        <v>18</v>
      </c>
      <c r="D59" s="1071" t="s">
        <v>591</v>
      </c>
      <c r="E59" s="1072">
        <v>4</v>
      </c>
      <c r="F59" s="1073">
        <v>2</v>
      </c>
      <c r="G59" s="1074">
        <v>78</v>
      </c>
      <c r="H59" s="1075">
        <v>77</v>
      </c>
      <c r="I59" s="1075">
        <v>69</v>
      </c>
      <c r="J59" s="1076">
        <v>75</v>
      </c>
      <c r="K59" s="1077"/>
      <c r="L59" s="1075">
        <f t="shared" si="5"/>
        <v>230</v>
      </c>
      <c r="M59" s="1075">
        <f t="shared" si="6"/>
        <v>78</v>
      </c>
      <c r="N59" s="1078">
        <f t="shared" si="7"/>
        <v>76.666666666666671</v>
      </c>
      <c r="O59" s="1079">
        <f t="shared" si="8"/>
        <v>23</v>
      </c>
      <c r="P59" s="1408"/>
    </row>
    <row r="60" spans="3:16" ht="12" customHeight="1" x14ac:dyDescent="0.25">
      <c r="C60" s="978"/>
      <c r="D60" s="978"/>
      <c r="E60" s="978"/>
      <c r="F60" s="978"/>
      <c r="G60" s="978"/>
      <c r="H60" s="978"/>
      <c r="I60" s="978"/>
      <c r="J60" s="978"/>
      <c r="K60" s="978"/>
      <c r="L60" s="978"/>
      <c r="M60" s="978"/>
      <c r="N60" s="978"/>
      <c r="O60" s="978"/>
      <c r="P60" s="1020"/>
    </row>
    <row r="61" spans="3:16" ht="18.75" customHeight="1" x14ac:dyDescent="0.25">
      <c r="C61" s="953"/>
      <c r="D61" s="1016" t="s">
        <v>50</v>
      </c>
      <c r="E61" s="1017" t="s">
        <v>37</v>
      </c>
      <c r="F61" s="1737">
        <v>520</v>
      </c>
      <c r="G61" s="1737"/>
      <c r="H61" s="1674" t="s">
        <v>60</v>
      </c>
      <c r="I61" s="1674"/>
      <c r="J61" s="1674"/>
      <c r="K61" s="1674"/>
      <c r="L61" s="1674"/>
      <c r="M61" s="953"/>
      <c r="N61" s="953"/>
      <c r="O61" s="953"/>
      <c r="P61" s="1020"/>
    </row>
    <row r="62" spans="3:16" ht="18.75" customHeight="1" x14ac:dyDescent="0.25">
      <c r="C62" s="953"/>
      <c r="D62" s="1018" t="s">
        <v>580</v>
      </c>
      <c r="E62" s="1019" t="s">
        <v>37</v>
      </c>
      <c r="F62" s="1737">
        <v>205</v>
      </c>
      <c r="G62" s="1737"/>
      <c r="H62" s="1675" t="s">
        <v>470</v>
      </c>
      <c r="I62" s="1675"/>
      <c r="J62" s="1675"/>
      <c r="K62" s="1675"/>
      <c r="L62" s="1675"/>
      <c r="M62" s="953"/>
      <c r="N62" s="953"/>
      <c r="O62" s="953"/>
      <c r="P62" s="1020"/>
    </row>
    <row r="63" spans="3:16" s="1025" customFormat="1" ht="21.75" customHeight="1" x14ac:dyDescent="0.25">
      <c r="C63" s="942"/>
      <c r="D63" s="942"/>
      <c r="E63" s="942"/>
      <c r="F63" s="942"/>
      <c r="G63" s="942"/>
      <c r="H63" s="942"/>
      <c r="I63" s="942"/>
      <c r="J63" s="942"/>
      <c r="K63" s="942"/>
      <c r="L63" s="942"/>
      <c r="M63" s="942"/>
      <c r="N63" s="942"/>
      <c r="O63" s="942"/>
      <c r="P63" s="1020"/>
    </row>
    <row r="64" spans="3:16" ht="21.75" customHeight="1" x14ac:dyDescent="0.2"/>
    <row r="65" spans="3:15" ht="21.75" customHeight="1" x14ac:dyDescent="0.25">
      <c r="C65" s="1676" t="s">
        <v>477</v>
      </c>
      <c r="D65" s="1676"/>
      <c r="E65" s="1676"/>
      <c r="F65" s="1676"/>
      <c r="G65" s="1676"/>
      <c r="H65" s="1676"/>
      <c r="I65" s="1676"/>
      <c r="J65" s="1676"/>
      <c r="K65" s="1676"/>
      <c r="L65" s="1676"/>
      <c r="M65" s="1676"/>
      <c r="N65" s="1676"/>
      <c r="O65" s="1020"/>
    </row>
    <row r="66" spans="3:15" ht="12" customHeight="1" x14ac:dyDescent="0.25">
      <c r="C66" s="1020"/>
      <c r="D66" s="1020"/>
      <c r="E66" s="1021"/>
      <c r="F66" s="1022"/>
      <c r="G66" s="1022"/>
      <c r="H66" s="1022"/>
      <c r="I66" s="1022"/>
      <c r="J66" s="1022"/>
      <c r="K66" s="1022"/>
      <c r="L66" s="1022"/>
      <c r="M66" s="1022"/>
      <c r="N66" s="1022"/>
      <c r="O66" s="1020"/>
    </row>
    <row r="67" spans="3:15" ht="15" customHeight="1" x14ac:dyDescent="0.25">
      <c r="C67" s="1023"/>
      <c r="D67" s="1024" t="s">
        <v>486</v>
      </c>
      <c r="E67" s="1024"/>
      <c r="F67" s="1024"/>
      <c r="G67" s="1024"/>
      <c r="H67" s="1024"/>
      <c r="I67" s="1024"/>
      <c r="J67" s="1024"/>
      <c r="K67" s="1024"/>
      <c r="L67" s="1024"/>
      <c r="M67" s="1024"/>
      <c r="N67" s="1024"/>
      <c r="O67" s="1020"/>
    </row>
    <row r="68" spans="3:15" ht="12" customHeight="1" x14ac:dyDescent="0.25">
      <c r="C68" s="1023"/>
      <c r="D68" s="1024"/>
      <c r="E68" s="1024"/>
      <c r="F68" s="1024"/>
      <c r="G68" s="1024"/>
      <c r="H68" s="1024"/>
      <c r="I68" s="1024"/>
      <c r="J68" s="1024"/>
      <c r="K68" s="1024"/>
      <c r="L68" s="1024"/>
      <c r="M68" s="1024"/>
      <c r="N68" s="1024"/>
      <c r="O68" s="1020"/>
    </row>
    <row r="69" spans="3:15" ht="15" customHeight="1" x14ac:dyDescent="0.25">
      <c r="C69" s="1026" t="s">
        <v>629</v>
      </c>
      <c r="D69" s="1023" t="s">
        <v>487</v>
      </c>
      <c r="E69" s="1023"/>
      <c r="F69" s="1023"/>
      <c r="G69" s="1023"/>
      <c r="H69" s="1023"/>
      <c r="I69" s="1023"/>
      <c r="J69" s="1023"/>
      <c r="K69" s="1023"/>
      <c r="L69" s="1023"/>
      <c r="M69" s="1023"/>
      <c r="N69" s="1023"/>
      <c r="O69" s="1023"/>
    </row>
    <row r="70" spans="3:15" ht="15" customHeight="1" x14ac:dyDescent="0.25">
      <c r="C70" s="1023"/>
      <c r="D70" s="1023" t="s">
        <v>488</v>
      </c>
      <c r="E70" s="1023"/>
      <c r="F70" s="1023"/>
      <c r="G70" s="1023"/>
      <c r="H70" s="1023"/>
      <c r="I70" s="1023"/>
      <c r="J70" s="1023"/>
      <c r="K70" s="1023"/>
      <c r="L70" s="1023"/>
      <c r="M70" s="1020"/>
      <c r="N70" s="1023"/>
      <c r="O70" s="1023"/>
    </row>
    <row r="71" spans="3:15" ht="15" customHeight="1" x14ac:dyDescent="0.25">
      <c r="C71" s="1023"/>
      <c r="D71" s="1023" t="s">
        <v>489</v>
      </c>
      <c r="E71" s="1023"/>
      <c r="F71" s="1023"/>
      <c r="G71" s="1023"/>
      <c r="H71" s="1023"/>
      <c r="I71" s="1023"/>
      <c r="J71" s="1023"/>
      <c r="K71" s="1023"/>
      <c r="L71" s="1023"/>
      <c r="M71" s="1023"/>
      <c r="N71" s="1023"/>
      <c r="O71" s="1023"/>
    </row>
    <row r="72" spans="3:15" ht="12" customHeight="1" x14ac:dyDescent="0.25">
      <c r="C72" s="1023"/>
      <c r="D72" s="1024"/>
      <c r="E72" s="1024"/>
      <c r="F72" s="1024"/>
      <c r="G72" s="1024"/>
      <c r="H72" s="1024"/>
      <c r="I72" s="1024"/>
      <c r="J72" s="1024"/>
      <c r="K72" s="1024"/>
      <c r="L72" s="1024"/>
      <c r="M72" s="1024"/>
      <c r="N72" s="1024"/>
      <c r="O72" s="1020"/>
    </row>
    <row r="73" spans="3:15" ht="15" customHeight="1" x14ac:dyDescent="0.25">
      <c r="C73" s="1026" t="s">
        <v>630</v>
      </c>
      <c r="D73" s="1023" t="s">
        <v>490</v>
      </c>
      <c r="E73" s="1023"/>
      <c r="F73" s="1023"/>
      <c r="G73" s="1023"/>
      <c r="H73" s="1023"/>
      <c r="I73" s="1023"/>
      <c r="J73" s="1023"/>
      <c r="K73" s="1023"/>
      <c r="L73" s="1023"/>
      <c r="M73" s="1023"/>
      <c r="N73" s="1023"/>
      <c r="O73" s="1023"/>
    </row>
  </sheetData>
  <sortState ref="L8:N23">
    <sortCondition descending="1" ref="L8"/>
  </sortState>
  <mergeCells count="34">
    <mergeCell ref="C65:N65"/>
    <mergeCell ref="N40:N41"/>
    <mergeCell ref="O40:O41"/>
    <mergeCell ref="F61:G61"/>
    <mergeCell ref="H61:L61"/>
    <mergeCell ref="F62:G62"/>
    <mergeCell ref="H62:L62"/>
    <mergeCell ref="O7:O8"/>
    <mergeCell ref="C2:O2"/>
    <mergeCell ref="C3:O3"/>
    <mergeCell ref="C4:O4"/>
    <mergeCell ref="C6:D6"/>
    <mergeCell ref="C7:C8"/>
    <mergeCell ref="D7:D8"/>
    <mergeCell ref="E7:E8"/>
    <mergeCell ref="F7:F8"/>
    <mergeCell ref="G7:J7"/>
    <mergeCell ref="K7:K8"/>
    <mergeCell ref="L7:L8"/>
    <mergeCell ref="M7:M8"/>
    <mergeCell ref="N7:N8"/>
    <mergeCell ref="F35:G35"/>
    <mergeCell ref="H35:L35"/>
    <mergeCell ref="F36:G36"/>
    <mergeCell ref="H36:L36"/>
    <mergeCell ref="F40:F41"/>
    <mergeCell ref="G40:J40"/>
    <mergeCell ref="K40:K41"/>
    <mergeCell ref="L40:L41"/>
    <mergeCell ref="C39:D39"/>
    <mergeCell ref="C40:C41"/>
    <mergeCell ref="D40:D41"/>
    <mergeCell ref="E40:E41"/>
    <mergeCell ref="M40:M41"/>
  </mergeCells>
  <pageMargins left="0.7" right="0.7" top="0.75" bottom="0.75" header="0.3" footer="0.3"/>
  <pageSetup paperSize="9" orientation="portrait" horizontalDpi="0" verticalDpi="0" r:id="rId1"/>
  <ignoredErrors>
    <ignoredError sqref="L9:M33 L42:N59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BH109"/>
  <sheetViews>
    <sheetView zoomScale="75" zoomScaleNormal="75" workbookViewId="0">
      <selection activeCell="J20" sqref="J20"/>
    </sheetView>
  </sheetViews>
  <sheetFormatPr defaultColWidth="11.42578125" defaultRowHeight="15" outlineLevelRow="1" x14ac:dyDescent="0.2"/>
  <cols>
    <col min="1" max="1" width="8.28515625" style="1105" customWidth="1"/>
    <col min="2" max="2" width="31.42578125" style="1100" bestFit="1" customWidth="1"/>
    <col min="3" max="3" width="7.140625" style="1101" bestFit="1" customWidth="1"/>
    <col min="4" max="4" width="31.42578125" style="1100" bestFit="1" customWidth="1"/>
    <col min="5" max="5" width="7.140625" style="1101" bestFit="1" customWidth="1"/>
    <col min="6" max="6" width="27.140625" style="1100" bestFit="1" customWidth="1"/>
    <col min="7" max="7" width="8.7109375" style="1101" customWidth="1"/>
    <col min="8" max="8" width="27.140625" style="1100" bestFit="1" customWidth="1"/>
    <col min="9" max="9" width="8.7109375" style="1101" customWidth="1"/>
    <col min="10" max="10" width="27.140625" style="1101" bestFit="1" customWidth="1"/>
    <col min="11" max="11" width="8.7109375" style="1101" customWidth="1"/>
    <col min="12" max="12" width="31.42578125" style="1101" bestFit="1" customWidth="1"/>
    <col min="13" max="13" width="8.7109375" style="1101" customWidth="1"/>
    <col min="14" max="14" width="2.85546875" style="1101" customWidth="1"/>
    <col min="15" max="15" width="1.42578125" style="1101" customWidth="1"/>
    <col min="16" max="16" width="6.85546875" style="1103" customWidth="1"/>
    <col min="17" max="17" width="33.42578125" style="1104" bestFit="1" customWidth="1"/>
    <col min="18" max="18" width="12.7109375" style="1101" bestFit="1" customWidth="1"/>
    <col min="19" max="21" width="8.5703125" style="1101" bestFit="1" customWidth="1"/>
    <col min="22" max="22" width="10.140625" style="1101" bestFit="1" customWidth="1"/>
    <col min="23" max="23" width="7.85546875" style="1101" customWidth="1"/>
    <col min="24" max="24" width="9.28515625" style="1101" customWidth="1"/>
    <col min="25" max="25" width="20.28515625" style="1101" bestFit="1" customWidth="1"/>
    <col min="26" max="26" width="11.7109375" style="1101" customWidth="1"/>
    <col min="27" max="27" width="4" style="1101" customWidth="1"/>
    <col min="28" max="28" width="8.28515625" style="1099" bestFit="1" customWidth="1"/>
    <col min="29" max="29" width="32.42578125" style="1101" bestFit="1" customWidth="1"/>
    <col min="30" max="30" width="14.85546875" style="1102" bestFit="1" customWidth="1"/>
    <col min="31" max="31" width="11.7109375" style="1430" bestFit="1" customWidth="1"/>
    <col min="32" max="32" width="7" style="1101" bestFit="1" customWidth="1"/>
    <col min="33" max="33" width="11.42578125" style="1101"/>
    <col min="34" max="34" width="28.28515625" style="1101" bestFit="1" customWidth="1"/>
    <col min="35" max="16384" width="11.42578125" style="1101"/>
  </cols>
  <sheetData>
    <row r="1" spans="1:33" s="1099" customFormat="1" ht="29.25" customHeight="1" x14ac:dyDescent="0.2">
      <c r="A1" s="1716" t="s">
        <v>540</v>
      </c>
      <c r="B1" s="1716"/>
      <c r="C1" s="1716"/>
      <c r="D1" s="1716"/>
      <c r="E1" s="1716"/>
      <c r="F1" s="1716"/>
      <c r="G1" s="1716"/>
      <c r="H1" s="1716"/>
      <c r="I1" s="1716"/>
      <c r="J1" s="1716"/>
      <c r="K1" s="1716"/>
      <c r="L1" s="1716"/>
      <c r="M1" s="1716"/>
      <c r="N1" s="1716"/>
      <c r="O1" s="1716"/>
      <c r="P1" s="1716"/>
      <c r="Q1" s="1716"/>
      <c r="R1" s="1716"/>
      <c r="S1" s="1716"/>
      <c r="T1" s="1716"/>
      <c r="U1" s="1716"/>
      <c r="V1" s="1716"/>
      <c r="W1" s="1716"/>
      <c r="X1" s="1716"/>
      <c r="Y1" s="1716"/>
      <c r="Z1" s="1716"/>
      <c r="AA1" s="1716"/>
      <c r="AB1" s="1716"/>
      <c r="AC1" s="1716"/>
      <c r="AD1" s="1716"/>
      <c r="AE1" s="1430"/>
    </row>
    <row r="2" spans="1:33" s="1099" customFormat="1" ht="29.25" customHeight="1" x14ac:dyDescent="0.2">
      <c r="A2" s="1717" t="s">
        <v>541</v>
      </c>
      <c r="B2" s="1717"/>
      <c r="C2" s="1717"/>
      <c r="D2" s="1717"/>
      <c r="E2" s="1717"/>
      <c r="F2" s="1717"/>
      <c r="G2" s="1717"/>
      <c r="H2" s="1717"/>
      <c r="I2" s="1717"/>
      <c r="J2" s="1717"/>
      <c r="K2" s="1717"/>
      <c r="L2" s="1717"/>
      <c r="M2" s="1717"/>
      <c r="N2" s="1717"/>
      <c r="O2" s="1717"/>
      <c r="P2" s="1717"/>
      <c r="Q2" s="1717"/>
      <c r="R2" s="1717"/>
      <c r="S2" s="1717"/>
      <c r="T2" s="1717"/>
      <c r="U2" s="1717"/>
      <c r="V2" s="1717"/>
      <c r="W2" s="1717"/>
      <c r="X2" s="1717"/>
      <c r="Y2" s="1717"/>
      <c r="Z2" s="1717"/>
      <c r="AA2" s="1717"/>
      <c r="AB2" s="1717"/>
      <c r="AC2" s="1717"/>
      <c r="AD2" s="1717"/>
      <c r="AE2" s="1430"/>
    </row>
    <row r="3" spans="1:33" s="1151" customFormat="1" ht="18" x14ac:dyDescent="0.2">
      <c r="A3" s="1148" t="s">
        <v>88</v>
      </c>
      <c r="B3" s="1149"/>
      <c r="C3" s="1150"/>
      <c r="D3" s="1150"/>
      <c r="E3" s="1150"/>
      <c r="F3" s="1150"/>
      <c r="G3" s="1150"/>
      <c r="H3" s="1150"/>
      <c r="Q3" s="1152"/>
      <c r="Y3" s="1150"/>
      <c r="Z3" s="1150"/>
      <c r="AA3" s="1153"/>
      <c r="AE3" s="1431"/>
    </row>
    <row r="4" spans="1:33" s="1151" customFormat="1" ht="20.100000000000001" customHeight="1" thickBot="1" x14ac:dyDescent="0.25">
      <c r="A4" s="1153"/>
      <c r="B4" s="1153"/>
      <c r="D4" s="1154"/>
      <c r="F4" s="1154"/>
      <c r="H4" s="1154"/>
      <c r="P4" s="1155"/>
      <c r="Q4" s="1156"/>
      <c r="R4" s="1150"/>
      <c r="S4" s="1150"/>
      <c r="T4" s="1150"/>
      <c r="U4" s="1150"/>
      <c r="V4" s="1150"/>
      <c r="W4" s="1150"/>
      <c r="X4" s="1150"/>
      <c r="Y4" s="1150"/>
      <c r="Z4" s="1150"/>
      <c r="AA4" s="1153"/>
      <c r="AE4" s="1431"/>
    </row>
    <row r="5" spans="1:33" s="1442" customFormat="1" ht="20.100000000000001" customHeight="1" x14ac:dyDescent="0.2">
      <c r="A5" s="1706" t="s">
        <v>510</v>
      </c>
      <c r="B5" s="1707"/>
      <c r="C5" s="1707"/>
      <c r="D5" s="1707"/>
      <c r="E5" s="1707"/>
      <c r="F5" s="1707"/>
      <c r="G5" s="1707"/>
      <c r="H5" s="1707"/>
      <c r="I5" s="1707"/>
      <c r="J5" s="1707"/>
      <c r="K5" s="1707"/>
      <c r="L5" s="1707"/>
      <c r="M5" s="1708"/>
      <c r="N5" s="1150"/>
      <c r="P5" s="1743" t="s">
        <v>512</v>
      </c>
      <c r="Q5" s="1743"/>
      <c r="R5" s="1743"/>
      <c r="S5" s="1743"/>
      <c r="T5" s="1743"/>
      <c r="U5" s="1743"/>
      <c r="V5" s="1743"/>
      <c r="W5" s="1743"/>
      <c r="X5" s="1743"/>
      <c r="Y5" s="1743"/>
      <c r="Z5" s="1743"/>
      <c r="AB5" s="1739" t="s">
        <v>5</v>
      </c>
      <c r="AC5" s="1739" t="s">
        <v>472</v>
      </c>
      <c r="AD5" s="1739" t="s">
        <v>513</v>
      </c>
      <c r="AE5" s="1443"/>
    </row>
    <row r="6" spans="1:33" s="1160" customFormat="1" ht="20.100000000000001" customHeight="1" outlineLevel="1" x14ac:dyDescent="0.2">
      <c r="A6" s="1741" t="s">
        <v>514</v>
      </c>
      <c r="B6" s="1128" t="s">
        <v>121</v>
      </c>
      <c r="C6" s="1128" t="s">
        <v>539</v>
      </c>
      <c r="D6" s="1129" t="s">
        <v>122</v>
      </c>
      <c r="E6" s="1128" t="s">
        <v>539</v>
      </c>
      <c r="F6" s="1129" t="s">
        <v>123</v>
      </c>
      <c r="G6" s="1128" t="s">
        <v>539</v>
      </c>
      <c r="H6" s="1129" t="s">
        <v>124</v>
      </c>
      <c r="I6" s="1128" t="s">
        <v>539</v>
      </c>
      <c r="J6" s="1129" t="s">
        <v>515</v>
      </c>
      <c r="K6" s="1128" t="s">
        <v>539</v>
      </c>
      <c r="L6" s="1129" t="s">
        <v>516</v>
      </c>
      <c r="M6" s="1131" t="s">
        <v>539</v>
      </c>
      <c r="N6" s="1159"/>
      <c r="P6" s="1426" t="s">
        <v>511</v>
      </c>
      <c r="Q6" s="1426" t="s">
        <v>472</v>
      </c>
      <c r="R6" s="1427" t="s">
        <v>132</v>
      </c>
      <c r="S6" s="1128" t="s">
        <v>1</v>
      </c>
      <c r="T6" s="1128" t="s">
        <v>2</v>
      </c>
      <c r="U6" s="1128" t="s">
        <v>3</v>
      </c>
      <c r="V6" s="1428" t="s">
        <v>94</v>
      </c>
      <c r="W6" s="1429" t="s">
        <v>517</v>
      </c>
      <c r="X6" s="1128" t="s">
        <v>536</v>
      </c>
      <c r="Y6" s="1128" t="s">
        <v>537</v>
      </c>
      <c r="Z6" s="1128" t="s">
        <v>0</v>
      </c>
      <c r="AB6" s="1740"/>
      <c r="AC6" s="1740"/>
      <c r="AD6" s="1740"/>
      <c r="AE6" s="1431"/>
    </row>
    <row r="7" spans="1:33" s="1160" customFormat="1" ht="20.100000000000001" customHeight="1" outlineLevel="1" x14ac:dyDescent="0.2">
      <c r="A7" s="1741"/>
      <c r="B7" s="1303" t="str">
        <f>Q7</f>
        <v>Морозова Ольга</v>
      </c>
      <c r="C7" s="1444">
        <v>142</v>
      </c>
      <c r="D7" s="1302" t="str">
        <f>Q10</f>
        <v>Волков Андрей</v>
      </c>
      <c r="E7" s="1444">
        <v>136</v>
      </c>
      <c r="F7" s="1303" t="str">
        <f>Q13</f>
        <v>Степанова Ксения</v>
      </c>
      <c r="G7" s="1444">
        <v>118</v>
      </c>
      <c r="H7" s="1302" t="str">
        <f>Q16</f>
        <v>Карунас Антон</v>
      </c>
      <c r="I7" s="1444">
        <v>167</v>
      </c>
      <c r="J7" s="1302" t="str">
        <f>Q19</f>
        <v>Гамов Евгений</v>
      </c>
      <c r="K7" s="1444">
        <v>159</v>
      </c>
      <c r="L7" s="1303" t="str">
        <f>Q22</f>
        <v>Волкова Елена</v>
      </c>
      <c r="M7" s="1445">
        <v>151</v>
      </c>
      <c r="N7" s="1161"/>
      <c r="P7" s="1421">
        <v>1</v>
      </c>
      <c r="Q7" s="1451" t="s">
        <v>599</v>
      </c>
      <c r="R7" s="1417" t="s">
        <v>70</v>
      </c>
      <c r="S7" s="1422">
        <f>C7</f>
        <v>142</v>
      </c>
      <c r="T7" s="1422">
        <f>E13</f>
        <v>178</v>
      </c>
      <c r="U7" s="1422">
        <f>G16</f>
        <v>153</v>
      </c>
      <c r="V7" s="1425">
        <f>C47</f>
        <v>149</v>
      </c>
      <c r="W7" s="1423">
        <f>SUM(S7:V7)-MIN(S7:V7)</f>
        <v>480</v>
      </c>
      <c r="X7" s="1422">
        <v>24</v>
      </c>
      <c r="Y7" s="1452">
        <f t="shared" ref="Y7:Y24" si="0">SUM(W7:X7)</f>
        <v>504</v>
      </c>
      <c r="Z7" s="1424">
        <f t="shared" ref="Z7:Z24" si="1">Y7/3</f>
        <v>168</v>
      </c>
      <c r="AB7" s="1453" t="s">
        <v>96</v>
      </c>
      <c r="AC7" s="1466" t="s">
        <v>50</v>
      </c>
      <c r="AD7" s="1455">
        <v>561</v>
      </c>
      <c r="AE7" s="1431"/>
    </row>
    <row r="8" spans="1:33" s="1160" customFormat="1" ht="20.100000000000001" customHeight="1" outlineLevel="1" x14ac:dyDescent="0.2">
      <c r="A8" s="1741"/>
      <c r="B8" s="1302" t="str">
        <f t="shared" ref="B8:B9" si="2">Q8</f>
        <v>Суровцев Александр</v>
      </c>
      <c r="C8" s="1444">
        <v>143</v>
      </c>
      <c r="D8" s="1303" t="str">
        <f t="shared" ref="D8:D9" si="3">Q11</f>
        <v>Махотина Олеся</v>
      </c>
      <c r="E8" s="1444">
        <v>148</v>
      </c>
      <c r="F8" s="1303" t="str">
        <f t="shared" ref="F8:F9" si="4">Q14</f>
        <v>Порошина Анна</v>
      </c>
      <c r="G8" s="1444">
        <v>63</v>
      </c>
      <c r="H8" s="1302" t="str">
        <f t="shared" ref="H8:H9" si="5">Q17</f>
        <v>Хмелев Максим</v>
      </c>
      <c r="I8" s="1444">
        <v>147</v>
      </c>
      <c r="J8" s="1302" t="str">
        <f t="shared" ref="J8:J9" si="6">Q20</f>
        <v>Шенцев Сергей</v>
      </c>
      <c r="K8" s="1444">
        <v>121</v>
      </c>
      <c r="L8" s="1302" t="str">
        <f t="shared" ref="L8:L9" si="7">Q23</f>
        <v>Шарафутдинов Вячеслав</v>
      </c>
      <c r="M8" s="1445">
        <v>136</v>
      </c>
      <c r="N8" s="1161"/>
      <c r="P8" s="1421">
        <v>2</v>
      </c>
      <c r="Q8" s="1436" t="s">
        <v>566</v>
      </c>
      <c r="R8" s="1417" t="s">
        <v>75</v>
      </c>
      <c r="S8" s="1422">
        <f>C8</f>
        <v>143</v>
      </c>
      <c r="T8" s="1422">
        <f>E11</f>
        <v>140</v>
      </c>
      <c r="U8" s="1422">
        <f>G17</f>
        <v>166</v>
      </c>
      <c r="V8" s="1425">
        <f>I46</f>
        <v>137</v>
      </c>
      <c r="W8" s="1423">
        <f t="shared" ref="W8:W24" si="8">SUM(S8:V8)-MIN(S8:V8)</f>
        <v>449</v>
      </c>
      <c r="X8" s="1422">
        <v>0</v>
      </c>
      <c r="Y8" s="1452">
        <f>SUM(W8:X8)</f>
        <v>449</v>
      </c>
      <c r="Z8" s="1424">
        <f>Y8/3</f>
        <v>149.66666666666666</v>
      </c>
      <c r="AB8" s="1453" t="s">
        <v>97</v>
      </c>
      <c r="AC8" s="1454" t="s">
        <v>34</v>
      </c>
      <c r="AD8" s="1455">
        <v>550</v>
      </c>
      <c r="AE8" s="1431"/>
    </row>
    <row r="9" spans="1:33" s="1160" customFormat="1" ht="20.100000000000001" customHeight="1" outlineLevel="1" x14ac:dyDescent="0.2">
      <c r="A9" s="1741"/>
      <c r="B9" s="1303" t="str">
        <f t="shared" si="2"/>
        <v>Папанцева Юлия</v>
      </c>
      <c r="C9" s="1444">
        <v>122</v>
      </c>
      <c r="D9" s="1302" t="str">
        <f t="shared" si="3"/>
        <v>Пушкарев Александр</v>
      </c>
      <c r="E9" s="1444">
        <v>151</v>
      </c>
      <c r="F9" s="1302" t="str">
        <f t="shared" si="4"/>
        <v>Гаврицков Владимир</v>
      </c>
      <c r="G9" s="1444">
        <v>140</v>
      </c>
      <c r="H9" s="1302" t="str">
        <f t="shared" si="5"/>
        <v>Тулин Евгений</v>
      </c>
      <c r="I9" s="1444">
        <v>192</v>
      </c>
      <c r="J9" s="1302" t="str">
        <f t="shared" si="6"/>
        <v>Самофеев Сергей</v>
      </c>
      <c r="K9" s="1444">
        <v>164</v>
      </c>
      <c r="L9" s="1302" t="str">
        <f t="shared" si="7"/>
        <v>Шнаров Андрей</v>
      </c>
      <c r="M9" s="1445">
        <v>119</v>
      </c>
      <c r="P9" s="1421">
        <v>3</v>
      </c>
      <c r="Q9" s="1451" t="s">
        <v>36</v>
      </c>
      <c r="R9" s="1417" t="s">
        <v>79</v>
      </c>
      <c r="S9" s="1422">
        <f>C9</f>
        <v>122</v>
      </c>
      <c r="T9" s="1422">
        <f>E12</f>
        <v>132</v>
      </c>
      <c r="U9" s="1422">
        <f>G15</f>
        <v>136</v>
      </c>
      <c r="V9" s="1425">
        <v>0</v>
      </c>
      <c r="W9" s="1423">
        <f>SUM(S9:V9)-MIN(S9:V9)</f>
        <v>390</v>
      </c>
      <c r="X9" s="1422">
        <v>24</v>
      </c>
      <c r="Y9" s="1452">
        <f t="shared" si="0"/>
        <v>414</v>
      </c>
      <c r="Z9" s="1424">
        <f t="shared" si="1"/>
        <v>138</v>
      </c>
      <c r="AB9" s="1453" t="s">
        <v>98</v>
      </c>
      <c r="AC9" s="1454" t="s">
        <v>47</v>
      </c>
      <c r="AD9" s="1455">
        <v>544</v>
      </c>
      <c r="AE9" s="1431"/>
    </row>
    <row r="10" spans="1:33" s="1160" customFormat="1" ht="20.100000000000001" customHeight="1" outlineLevel="1" x14ac:dyDescent="0.2">
      <c r="A10" s="1741" t="s">
        <v>518</v>
      </c>
      <c r="B10" s="1128" t="s">
        <v>121</v>
      </c>
      <c r="C10" s="1128" t="s">
        <v>539</v>
      </c>
      <c r="D10" s="1129" t="s">
        <v>122</v>
      </c>
      <c r="E10" s="1128" t="s">
        <v>539</v>
      </c>
      <c r="F10" s="1129" t="s">
        <v>123</v>
      </c>
      <c r="G10" s="1128" t="s">
        <v>539</v>
      </c>
      <c r="H10" s="1129" t="s">
        <v>124</v>
      </c>
      <c r="I10" s="1128" t="s">
        <v>539</v>
      </c>
      <c r="J10" s="1129" t="s">
        <v>515</v>
      </c>
      <c r="K10" s="1128" t="s">
        <v>539</v>
      </c>
      <c r="L10" s="1129" t="s">
        <v>516</v>
      </c>
      <c r="M10" s="1131" t="s">
        <v>539</v>
      </c>
      <c r="P10" s="1421">
        <v>4</v>
      </c>
      <c r="Q10" s="1436" t="s">
        <v>607</v>
      </c>
      <c r="R10" s="1417" t="s">
        <v>72</v>
      </c>
      <c r="S10" s="1422">
        <f>E7</f>
        <v>136</v>
      </c>
      <c r="T10" s="1422">
        <f>G13</f>
        <v>112</v>
      </c>
      <c r="U10" s="1422">
        <f>I16</f>
        <v>147</v>
      </c>
      <c r="V10" s="1425">
        <v>0</v>
      </c>
      <c r="W10" s="1423">
        <f t="shared" si="8"/>
        <v>395</v>
      </c>
      <c r="X10" s="1422">
        <v>0</v>
      </c>
      <c r="Y10" s="1452">
        <f t="shared" si="0"/>
        <v>395</v>
      </c>
      <c r="Z10" s="1424">
        <f t="shared" si="1"/>
        <v>131.66666666666666</v>
      </c>
      <c r="AB10" s="1453" t="s">
        <v>99</v>
      </c>
      <c r="AC10" s="1467" t="s">
        <v>46</v>
      </c>
      <c r="AD10" s="1455">
        <v>543</v>
      </c>
      <c r="AE10" s="1431"/>
    </row>
    <row r="11" spans="1:33" s="1160" customFormat="1" ht="20.100000000000001" customHeight="1" outlineLevel="1" x14ac:dyDescent="0.2">
      <c r="A11" s="1741"/>
      <c r="B11" s="1302" t="str">
        <f>L8</f>
        <v>Шарафутдинов Вячеслав</v>
      </c>
      <c r="C11" s="1444">
        <v>123</v>
      </c>
      <c r="D11" s="1302" t="str">
        <f>B8</f>
        <v>Суровцев Александр</v>
      </c>
      <c r="E11" s="1444">
        <v>140</v>
      </c>
      <c r="F11" s="1303" t="str">
        <f>D8</f>
        <v>Махотина Олеся</v>
      </c>
      <c r="G11" s="1444">
        <v>139</v>
      </c>
      <c r="H11" s="1303" t="str">
        <f>F8</f>
        <v>Порошина Анна</v>
      </c>
      <c r="I11" s="1444">
        <v>53</v>
      </c>
      <c r="J11" s="1302" t="str">
        <f>H8</f>
        <v>Хмелев Максим</v>
      </c>
      <c r="K11" s="1444">
        <v>169</v>
      </c>
      <c r="L11" s="1302" t="str">
        <f>J8</f>
        <v>Шенцев Сергей</v>
      </c>
      <c r="M11" s="1445">
        <v>170</v>
      </c>
      <c r="N11" s="1159"/>
      <c r="P11" s="1421">
        <v>5</v>
      </c>
      <c r="Q11" s="1451" t="s">
        <v>581</v>
      </c>
      <c r="R11" s="1417" t="s">
        <v>76</v>
      </c>
      <c r="S11" s="1422">
        <f>E8</f>
        <v>148</v>
      </c>
      <c r="T11" s="1422">
        <f>G11</f>
        <v>139</v>
      </c>
      <c r="U11" s="1422">
        <f>I17</f>
        <v>134</v>
      </c>
      <c r="V11" s="1425">
        <f>I44</f>
        <v>135</v>
      </c>
      <c r="W11" s="1423">
        <f t="shared" si="8"/>
        <v>422</v>
      </c>
      <c r="X11" s="1422">
        <v>24</v>
      </c>
      <c r="Y11" s="1452">
        <f t="shared" si="0"/>
        <v>446</v>
      </c>
      <c r="Z11" s="1424">
        <f t="shared" si="1"/>
        <v>148.66666666666666</v>
      </c>
      <c r="AA11" s="1175"/>
      <c r="AB11" s="1453" t="s">
        <v>100</v>
      </c>
      <c r="AC11" s="1456" t="s">
        <v>573</v>
      </c>
      <c r="AD11" s="1455">
        <v>533</v>
      </c>
      <c r="AE11" s="1431"/>
    </row>
    <row r="12" spans="1:33" s="1175" customFormat="1" ht="20.100000000000001" customHeight="1" outlineLevel="1" x14ac:dyDescent="0.2">
      <c r="A12" s="1741"/>
      <c r="B12" s="1302" t="str">
        <f>L9</f>
        <v>Шнаров Андрей</v>
      </c>
      <c r="C12" s="1444">
        <v>98</v>
      </c>
      <c r="D12" s="1303" t="str">
        <f>B9</f>
        <v>Папанцева Юлия</v>
      </c>
      <c r="E12" s="1444">
        <v>132</v>
      </c>
      <c r="F12" s="1302" t="str">
        <f>D9</f>
        <v>Пушкарев Александр</v>
      </c>
      <c r="G12" s="1444">
        <v>140</v>
      </c>
      <c r="H12" s="1302" t="str">
        <f>F9</f>
        <v>Гаврицков Владимир</v>
      </c>
      <c r="I12" s="1444">
        <v>158</v>
      </c>
      <c r="J12" s="1302" t="str">
        <f>H9</f>
        <v>Тулин Евгений</v>
      </c>
      <c r="K12" s="1444">
        <v>151</v>
      </c>
      <c r="L12" s="1302" t="str">
        <f>J9</f>
        <v>Самофеев Сергей</v>
      </c>
      <c r="M12" s="1445">
        <v>144</v>
      </c>
      <c r="N12" s="1161"/>
      <c r="P12" s="1421">
        <v>6</v>
      </c>
      <c r="Q12" s="1436" t="s">
        <v>12</v>
      </c>
      <c r="R12" s="1417" t="s">
        <v>80</v>
      </c>
      <c r="S12" s="1422">
        <f>E9</f>
        <v>151</v>
      </c>
      <c r="T12" s="1422">
        <f>G12</f>
        <v>140</v>
      </c>
      <c r="U12" s="1422">
        <f>I15</f>
        <v>166</v>
      </c>
      <c r="V12" s="1425">
        <f>E43</f>
        <v>172</v>
      </c>
      <c r="W12" s="1423">
        <f t="shared" si="8"/>
        <v>489</v>
      </c>
      <c r="X12" s="1422">
        <v>0</v>
      </c>
      <c r="Y12" s="1452">
        <f t="shared" si="0"/>
        <v>489</v>
      </c>
      <c r="Z12" s="1424">
        <f t="shared" si="1"/>
        <v>163</v>
      </c>
      <c r="AB12" s="1453" t="s">
        <v>101</v>
      </c>
      <c r="AC12" s="1454" t="s">
        <v>39</v>
      </c>
      <c r="AD12" s="1455">
        <v>533</v>
      </c>
      <c r="AE12" s="1432"/>
    </row>
    <row r="13" spans="1:33" s="1175" customFormat="1" ht="20.100000000000001" customHeight="1" outlineLevel="1" x14ac:dyDescent="0.2">
      <c r="A13" s="1741"/>
      <c r="B13" s="1303" t="str">
        <f>L7</f>
        <v>Волкова Елена</v>
      </c>
      <c r="C13" s="1444">
        <v>121</v>
      </c>
      <c r="D13" s="1303" t="str">
        <f>B7</f>
        <v>Морозова Ольга</v>
      </c>
      <c r="E13" s="1444">
        <v>178</v>
      </c>
      <c r="F13" s="1302" t="str">
        <f>D7</f>
        <v>Волков Андрей</v>
      </c>
      <c r="G13" s="1444">
        <v>112</v>
      </c>
      <c r="H13" s="1303" t="str">
        <f>F7</f>
        <v>Степанова Ксения</v>
      </c>
      <c r="I13" s="1444">
        <v>135</v>
      </c>
      <c r="J13" s="1302" t="str">
        <f>H7</f>
        <v>Карунас Антон</v>
      </c>
      <c r="K13" s="1444">
        <v>159</v>
      </c>
      <c r="L13" s="1302" t="str">
        <f>J7</f>
        <v>Гамов Евгений</v>
      </c>
      <c r="M13" s="1445">
        <v>181</v>
      </c>
      <c r="N13" s="1161"/>
      <c r="P13" s="1421">
        <v>7</v>
      </c>
      <c r="Q13" s="1451" t="s">
        <v>589</v>
      </c>
      <c r="R13" s="1417" t="s">
        <v>73</v>
      </c>
      <c r="S13" s="1422">
        <f>G7</f>
        <v>118</v>
      </c>
      <c r="T13" s="1422">
        <f>I13</f>
        <v>135</v>
      </c>
      <c r="U13" s="1422">
        <f>K16</f>
        <v>126</v>
      </c>
      <c r="V13" s="1425">
        <v>0</v>
      </c>
      <c r="W13" s="1423">
        <f t="shared" si="8"/>
        <v>379</v>
      </c>
      <c r="X13" s="1422">
        <v>24</v>
      </c>
      <c r="Y13" s="1452">
        <f t="shared" si="0"/>
        <v>403</v>
      </c>
      <c r="Z13" s="1424">
        <f t="shared" si="1"/>
        <v>134.33333333333334</v>
      </c>
      <c r="AB13" s="1453" t="s">
        <v>102</v>
      </c>
      <c r="AC13" s="1466" t="s">
        <v>14</v>
      </c>
      <c r="AD13" s="1455">
        <v>531</v>
      </c>
      <c r="AE13" s="1432"/>
    </row>
    <row r="14" spans="1:33" s="1175" customFormat="1" ht="20.100000000000001" customHeight="1" outlineLevel="1" x14ac:dyDescent="0.2">
      <c r="A14" s="1741" t="s">
        <v>519</v>
      </c>
      <c r="B14" s="1128" t="s">
        <v>121</v>
      </c>
      <c r="C14" s="1128" t="s">
        <v>539</v>
      </c>
      <c r="D14" s="1129" t="s">
        <v>122</v>
      </c>
      <c r="E14" s="1128" t="s">
        <v>539</v>
      </c>
      <c r="F14" s="1129" t="s">
        <v>123</v>
      </c>
      <c r="G14" s="1128" t="s">
        <v>539</v>
      </c>
      <c r="H14" s="1129" t="s">
        <v>124</v>
      </c>
      <c r="I14" s="1128" t="s">
        <v>539</v>
      </c>
      <c r="J14" s="1129" t="s">
        <v>515</v>
      </c>
      <c r="K14" s="1128" t="s">
        <v>539</v>
      </c>
      <c r="L14" s="1129" t="s">
        <v>516</v>
      </c>
      <c r="M14" s="1131" t="s">
        <v>539</v>
      </c>
      <c r="N14" s="1161"/>
      <c r="P14" s="1421">
        <v>8</v>
      </c>
      <c r="Q14" s="1451" t="s">
        <v>591</v>
      </c>
      <c r="R14" s="1417" t="s">
        <v>77</v>
      </c>
      <c r="S14" s="1422">
        <f>G8</f>
        <v>63</v>
      </c>
      <c r="T14" s="1422">
        <f>I11</f>
        <v>53</v>
      </c>
      <c r="U14" s="1422">
        <f>K17</f>
        <v>76</v>
      </c>
      <c r="V14" s="1425">
        <v>0</v>
      </c>
      <c r="W14" s="1423">
        <f t="shared" si="8"/>
        <v>192</v>
      </c>
      <c r="X14" s="1422">
        <v>24</v>
      </c>
      <c r="Y14" s="1452">
        <f t="shared" si="0"/>
        <v>216</v>
      </c>
      <c r="Z14" s="1424">
        <f t="shared" si="1"/>
        <v>72</v>
      </c>
      <c r="AA14" s="1160"/>
      <c r="AB14" s="1453" t="s">
        <v>103</v>
      </c>
      <c r="AC14" s="1466" t="s">
        <v>44</v>
      </c>
      <c r="AD14" s="1455">
        <v>527</v>
      </c>
      <c r="AE14" s="1432"/>
      <c r="AG14" s="1160"/>
    </row>
    <row r="15" spans="1:33" s="1160" customFormat="1" ht="20.100000000000001" customHeight="1" outlineLevel="1" x14ac:dyDescent="0.2">
      <c r="A15" s="1741"/>
      <c r="B15" s="1302" t="str">
        <f>J9</f>
        <v>Самофеев Сергей</v>
      </c>
      <c r="C15" s="1444">
        <v>178</v>
      </c>
      <c r="D15" s="1302" t="str">
        <f>L9</f>
        <v>Шнаров Андрей</v>
      </c>
      <c r="E15" s="1444">
        <v>112</v>
      </c>
      <c r="F15" s="1303" t="str">
        <f>B9</f>
        <v>Папанцева Юлия</v>
      </c>
      <c r="G15" s="1444">
        <v>136</v>
      </c>
      <c r="H15" s="1302" t="str">
        <f>D9</f>
        <v>Пушкарев Александр</v>
      </c>
      <c r="I15" s="1444">
        <v>166</v>
      </c>
      <c r="J15" s="1302" t="str">
        <f>F9</f>
        <v>Гаврицков Владимир</v>
      </c>
      <c r="K15" s="1444">
        <v>159</v>
      </c>
      <c r="L15" s="1302" t="str">
        <f>H9</f>
        <v>Тулин Евгений</v>
      </c>
      <c r="M15" s="1445">
        <v>157</v>
      </c>
      <c r="P15" s="1421">
        <v>9</v>
      </c>
      <c r="Q15" s="1436" t="s">
        <v>51</v>
      </c>
      <c r="R15" s="1417" t="s">
        <v>71</v>
      </c>
      <c r="S15" s="1422">
        <f>G9</f>
        <v>140</v>
      </c>
      <c r="T15" s="1422">
        <f>I12</f>
        <v>158</v>
      </c>
      <c r="U15" s="1422">
        <f>K15</f>
        <v>159</v>
      </c>
      <c r="V15" s="1425">
        <f>I47</f>
        <v>115</v>
      </c>
      <c r="W15" s="1423">
        <f t="shared" si="8"/>
        <v>457</v>
      </c>
      <c r="X15" s="1422">
        <v>0</v>
      </c>
      <c r="Y15" s="1452">
        <f t="shared" si="0"/>
        <v>457</v>
      </c>
      <c r="Z15" s="1424">
        <f t="shared" si="1"/>
        <v>152.33333333333334</v>
      </c>
      <c r="AA15" s="1175"/>
      <c r="AB15" s="1453" t="s">
        <v>104</v>
      </c>
      <c r="AC15" s="1466" t="s">
        <v>580</v>
      </c>
      <c r="AD15" s="1455">
        <v>516</v>
      </c>
      <c r="AE15" s="1431"/>
    </row>
    <row r="16" spans="1:33" s="1175" customFormat="1" ht="20.100000000000001" customHeight="1" outlineLevel="1" x14ac:dyDescent="0.2">
      <c r="A16" s="1741"/>
      <c r="B16" s="1302" t="str">
        <f>J7</f>
        <v>Гамов Евгений</v>
      </c>
      <c r="C16" s="1444">
        <v>146</v>
      </c>
      <c r="D16" s="1303" t="str">
        <f>L7</f>
        <v>Волкова Елена</v>
      </c>
      <c r="E16" s="1444">
        <v>171</v>
      </c>
      <c r="F16" s="1303" t="str">
        <f>B7</f>
        <v>Морозова Ольга</v>
      </c>
      <c r="G16" s="1444">
        <v>153</v>
      </c>
      <c r="H16" s="1302" t="str">
        <f>D7</f>
        <v>Волков Андрей</v>
      </c>
      <c r="I16" s="1444">
        <v>147</v>
      </c>
      <c r="J16" s="1303" t="str">
        <f>F7</f>
        <v>Степанова Ксения</v>
      </c>
      <c r="K16" s="1444">
        <v>126</v>
      </c>
      <c r="L16" s="1302" t="str">
        <f>H7</f>
        <v>Карунас Антон</v>
      </c>
      <c r="M16" s="1445">
        <v>166</v>
      </c>
      <c r="P16" s="1421">
        <v>10</v>
      </c>
      <c r="Q16" s="1436" t="s">
        <v>67</v>
      </c>
      <c r="R16" s="1417" t="s">
        <v>74</v>
      </c>
      <c r="S16" s="1422">
        <f>I7</f>
        <v>167</v>
      </c>
      <c r="T16" s="1422">
        <f>K13</f>
        <v>159</v>
      </c>
      <c r="U16" s="1422">
        <f>M16</f>
        <v>166</v>
      </c>
      <c r="V16" s="1425">
        <f>G44</f>
        <v>147</v>
      </c>
      <c r="W16" s="1423">
        <f t="shared" si="8"/>
        <v>492</v>
      </c>
      <c r="X16" s="1422">
        <v>0</v>
      </c>
      <c r="Y16" s="1452">
        <f t="shared" si="0"/>
        <v>492</v>
      </c>
      <c r="Z16" s="1424">
        <f t="shared" si="1"/>
        <v>164</v>
      </c>
      <c r="AA16" s="1160"/>
      <c r="AB16" s="1453" t="s">
        <v>105</v>
      </c>
      <c r="AC16" s="1466" t="s">
        <v>585</v>
      </c>
      <c r="AD16" s="1455">
        <v>512</v>
      </c>
      <c r="AE16" s="1432"/>
    </row>
    <row r="17" spans="1:33" s="1175" customFormat="1" ht="20.100000000000001" customHeight="1" outlineLevel="1" thickBot="1" x14ac:dyDescent="0.25">
      <c r="A17" s="1742"/>
      <c r="B17" s="1318" t="str">
        <f>J8</f>
        <v>Шенцев Сергей</v>
      </c>
      <c r="C17" s="1584">
        <v>129</v>
      </c>
      <c r="D17" s="1318" t="str">
        <f>L8</f>
        <v>Шарафутдинов Вячеслав</v>
      </c>
      <c r="E17" s="1584">
        <v>129</v>
      </c>
      <c r="F17" s="1318" t="str">
        <f>B8</f>
        <v>Суровцев Александр</v>
      </c>
      <c r="G17" s="1584">
        <v>166</v>
      </c>
      <c r="H17" s="1317" t="str">
        <f>D8</f>
        <v>Махотина Олеся</v>
      </c>
      <c r="I17" s="1584">
        <v>134</v>
      </c>
      <c r="J17" s="1317" t="str">
        <f>F8</f>
        <v>Порошина Анна</v>
      </c>
      <c r="K17" s="1584">
        <v>76</v>
      </c>
      <c r="L17" s="1318" t="str">
        <f>H8</f>
        <v>Хмелев Максим</v>
      </c>
      <c r="M17" s="1585">
        <v>166</v>
      </c>
      <c r="P17" s="1421">
        <v>11</v>
      </c>
      <c r="Q17" s="1436" t="s">
        <v>567</v>
      </c>
      <c r="R17" s="1417" t="s">
        <v>78</v>
      </c>
      <c r="S17" s="1422">
        <f>I8</f>
        <v>147</v>
      </c>
      <c r="T17" s="1422">
        <f>K11</f>
        <v>169</v>
      </c>
      <c r="U17" s="1422">
        <f>M17</f>
        <v>166</v>
      </c>
      <c r="V17" s="1425">
        <f>E47</f>
        <v>129</v>
      </c>
      <c r="W17" s="1423">
        <f t="shared" si="8"/>
        <v>482</v>
      </c>
      <c r="X17" s="1422">
        <v>0</v>
      </c>
      <c r="Y17" s="1452">
        <f t="shared" si="0"/>
        <v>482</v>
      </c>
      <c r="Z17" s="1424">
        <f t="shared" si="1"/>
        <v>160.66666666666666</v>
      </c>
      <c r="AA17" s="1160"/>
      <c r="AB17" s="1453" t="s">
        <v>106</v>
      </c>
      <c r="AC17" s="1454" t="s">
        <v>41</v>
      </c>
      <c r="AD17" s="1455">
        <v>508</v>
      </c>
      <c r="AE17" s="1432"/>
    </row>
    <row r="18" spans="1:33" s="1175" customFormat="1" ht="20.100000000000001" customHeight="1" outlineLevel="1" x14ac:dyDescent="0.2">
      <c r="A18" s="1176"/>
      <c r="B18" s="1435"/>
      <c r="C18" s="1161"/>
      <c r="D18" s="1435"/>
      <c r="E18" s="1161"/>
      <c r="F18" s="1435"/>
      <c r="G18" s="1161"/>
      <c r="H18" s="1435"/>
      <c r="I18" s="1161"/>
      <c r="J18" s="1435"/>
      <c r="K18" s="1161"/>
      <c r="L18" s="1435"/>
      <c r="M18" s="1161"/>
      <c r="P18" s="1421">
        <v>12</v>
      </c>
      <c r="Q18" s="1436" t="s">
        <v>194</v>
      </c>
      <c r="R18" s="1417" t="s">
        <v>81</v>
      </c>
      <c r="S18" s="1422">
        <f>I9</f>
        <v>192</v>
      </c>
      <c r="T18" s="1422">
        <f>K12</f>
        <v>151</v>
      </c>
      <c r="U18" s="1422">
        <f>M15</f>
        <v>157</v>
      </c>
      <c r="V18" s="1425">
        <f>G43</f>
        <v>156</v>
      </c>
      <c r="W18" s="1423">
        <f t="shared" si="8"/>
        <v>505</v>
      </c>
      <c r="X18" s="1422">
        <v>0</v>
      </c>
      <c r="Y18" s="1452">
        <f t="shared" si="0"/>
        <v>505</v>
      </c>
      <c r="Z18" s="1424">
        <f t="shared" si="1"/>
        <v>168.33333333333334</v>
      </c>
      <c r="AA18" s="1160"/>
      <c r="AB18" s="1453" t="s">
        <v>107</v>
      </c>
      <c r="AC18" s="1454" t="s">
        <v>68</v>
      </c>
      <c r="AD18" s="1455">
        <v>507</v>
      </c>
      <c r="AE18" s="1432"/>
    </row>
    <row r="19" spans="1:33" s="1175" customFormat="1" ht="20.100000000000001" customHeight="1" outlineLevel="1" x14ac:dyDescent="0.2">
      <c r="A19" s="1176"/>
      <c r="B19" s="1435"/>
      <c r="C19" s="1161"/>
      <c r="D19" s="1435"/>
      <c r="E19" s="1161"/>
      <c r="F19" s="1435"/>
      <c r="G19" s="1161"/>
      <c r="H19" s="1435"/>
      <c r="I19" s="1161"/>
      <c r="J19" s="1435"/>
      <c r="K19" s="1161"/>
      <c r="L19" s="1435"/>
      <c r="M19" s="1161"/>
      <c r="P19" s="1421">
        <v>13</v>
      </c>
      <c r="Q19" s="1436" t="s">
        <v>25</v>
      </c>
      <c r="R19" s="1417" t="s">
        <v>520</v>
      </c>
      <c r="S19" s="1422">
        <f>K7</f>
        <v>159</v>
      </c>
      <c r="T19" s="1422">
        <f>M13</f>
        <v>181</v>
      </c>
      <c r="U19" s="1422">
        <f>C16</f>
        <v>146</v>
      </c>
      <c r="V19" s="1425">
        <v>0</v>
      </c>
      <c r="W19" s="1423">
        <f t="shared" si="8"/>
        <v>486</v>
      </c>
      <c r="X19" s="1422">
        <v>0</v>
      </c>
      <c r="Y19" s="1452">
        <f t="shared" si="0"/>
        <v>486</v>
      </c>
      <c r="Z19" s="1424">
        <f t="shared" si="1"/>
        <v>162</v>
      </c>
      <c r="AA19" s="1160"/>
      <c r="AB19" s="1453" t="s">
        <v>108</v>
      </c>
      <c r="AC19" s="1454" t="s">
        <v>194</v>
      </c>
      <c r="AD19" s="1455">
        <v>505</v>
      </c>
      <c r="AE19" s="1432"/>
    </row>
    <row r="20" spans="1:33" s="1175" customFormat="1" ht="20.100000000000001" customHeight="1" outlineLevel="1" x14ac:dyDescent="0.2">
      <c r="A20" s="1176"/>
      <c r="B20" s="1435"/>
      <c r="C20" s="1161"/>
      <c r="D20" s="1435"/>
      <c r="E20" s="1161"/>
      <c r="F20" s="1435"/>
      <c r="G20" s="1161"/>
      <c r="H20" s="1435"/>
      <c r="I20" s="1161"/>
      <c r="J20" s="1435"/>
      <c r="K20" s="1161"/>
      <c r="L20" s="1435"/>
      <c r="M20" s="1161"/>
      <c r="P20" s="1421">
        <v>14</v>
      </c>
      <c r="Q20" s="1436" t="s">
        <v>11</v>
      </c>
      <c r="R20" s="1417" t="s">
        <v>521</v>
      </c>
      <c r="S20" s="1422">
        <f>K8</f>
        <v>121</v>
      </c>
      <c r="T20" s="1422">
        <f>M11</f>
        <v>170</v>
      </c>
      <c r="U20" s="1422">
        <f>C17</f>
        <v>129</v>
      </c>
      <c r="V20" s="1425">
        <f>C46</f>
        <v>171</v>
      </c>
      <c r="W20" s="1423">
        <f t="shared" si="8"/>
        <v>470</v>
      </c>
      <c r="X20" s="1422">
        <v>0</v>
      </c>
      <c r="Y20" s="1452">
        <f t="shared" si="0"/>
        <v>470</v>
      </c>
      <c r="Z20" s="1424">
        <f t="shared" si="1"/>
        <v>156.66666666666666</v>
      </c>
      <c r="AA20" s="1160"/>
      <c r="AB20" s="1453" t="s">
        <v>109</v>
      </c>
      <c r="AC20" s="1467" t="s">
        <v>599</v>
      </c>
      <c r="AD20" s="1455">
        <v>504</v>
      </c>
      <c r="AE20" s="1432"/>
    </row>
    <row r="21" spans="1:33" s="1175" customFormat="1" ht="20.100000000000001" customHeight="1" outlineLevel="1" x14ac:dyDescent="0.2">
      <c r="A21" s="1176"/>
      <c r="B21" s="1435"/>
      <c r="C21" s="1161"/>
      <c r="D21" s="1435"/>
      <c r="E21" s="1161"/>
      <c r="F21" s="1435"/>
      <c r="G21" s="1161"/>
      <c r="H21" s="1435"/>
      <c r="I21" s="1161"/>
      <c r="J21" s="1435"/>
      <c r="K21" s="1161"/>
      <c r="L21" s="1435"/>
      <c r="M21" s="1161"/>
      <c r="P21" s="1421">
        <v>15</v>
      </c>
      <c r="Q21" s="1436" t="s">
        <v>571</v>
      </c>
      <c r="R21" s="1417" t="s">
        <v>522</v>
      </c>
      <c r="S21" s="1422">
        <f>K9</f>
        <v>164</v>
      </c>
      <c r="T21" s="1422">
        <f>M12</f>
        <v>144</v>
      </c>
      <c r="U21" s="1422">
        <f>C15</f>
        <v>178</v>
      </c>
      <c r="V21" s="1425">
        <v>0</v>
      </c>
      <c r="W21" s="1423">
        <f t="shared" si="8"/>
        <v>486</v>
      </c>
      <c r="X21" s="1422">
        <v>0</v>
      </c>
      <c r="Y21" s="1452">
        <f t="shared" si="0"/>
        <v>486</v>
      </c>
      <c r="Z21" s="1424">
        <f t="shared" si="1"/>
        <v>162</v>
      </c>
      <c r="AA21" s="1160"/>
      <c r="AB21" s="1453" t="s">
        <v>110</v>
      </c>
      <c r="AC21" s="1454" t="s">
        <v>67</v>
      </c>
      <c r="AD21" s="1455">
        <v>492</v>
      </c>
      <c r="AE21" s="1432"/>
    </row>
    <row r="22" spans="1:33" s="1175" customFormat="1" ht="20.100000000000001" customHeight="1" outlineLevel="1" x14ac:dyDescent="0.2">
      <c r="A22" s="1176"/>
      <c r="B22" s="1435"/>
      <c r="C22" s="1161"/>
      <c r="D22" s="1435"/>
      <c r="E22" s="1161"/>
      <c r="F22" s="1435"/>
      <c r="G22" s="1161"/>
      <c r="H22" s="1435"/>
      <c r="I22" s="1161"/>
      <c r="J22" s="1435"/>
      <c r="K22" s="1161"/>
      <c r="L22" s="1435"/>
      <c r="M22" s="1161"/>
      <c r="P22" s="1421">
        <v>16</v>
      </c>
      <c r="Q22" s="1451" t="s">
        <v>585</v>
      </c>
      <c r="R22" s="1417" t="s">
        <v>523</v>
      </c>
      <c r="S22" s="1422">
        <f>M7</f>
        <v>151</v>
      </c>
      <c r="T22" s="1422">
        <f>C13</f>
        <v>121</v>
      </c>
      <c r="U22" s="1422">
        <f>E16</f>
        <v>171</v>
      </c>
      <c r="V22" s="1425">
        <f>M47</f>
        <v>166</v>
      </c>
      <c r="W22" s="1423">
        <f t="shared" si="8"/>
        <v>488</v>
      </c>
      <c r="X22" s="1422">
        <v>24</v>
      </c>
      <c r="Y22" s="1452">
        <f t="shared" si="0"/>
        <v>512</v>
      </c>
      <c r="Z22" s="1424">
        <f t="shared" si="1"/>
        <v>170.66666666666666</v>
      </c>
      <c r="AA22" s="1160"/>
      <c r="AB22" s="1453" t="s">
        <v>111</v>
      </c>
      <c r="AC22" s="1454" t="s">
        <v>12</v>
      </c>
      <c r="AD22" s="1455">
        <v>489</v>
      </c>
      <c r="AE22" s="1432"/>
    </row>
    <row r="23" spans="1:33" s="1175" customFormat="1" ht="20.100000000000001" customHeight="1" outlineLevel="1" x14ac:dyDescent="0.2">
      <c r="A23" s="1176"/>
      <c r="B23" s="1435"/>
      <c r="C23" s="1161"/>
      <c r="D23" s="1435"/>
      <c r="E23" s="1161"/>
      <c r="F23" s="1435"/>
      <c r="G23" s="1161"/>
      <c r="H23" s="1435"/>
      <c r="I23" s="1161"/>
      <c r="J23" s="1435"/>
      <c r="K23" s="1161"/>
      <c r="L23" s="1435"/>
      <c r="M23" s="1161"/>
      <c r="P23" s="1421">
        <v>17</v>
      </c>
      <c r="Q23" s="1436" t="s">
        <v>564</v>
      </c>
      <c r="R23" s="1417" t="s">
        <v>524</v>
      </c>
      <c r="S23" s="1422">
        <f>M8</f>
        <v>136</v>
      </c>
      <c r="T23" s="1422">
        <f>C11</f>
        <v>123</v>
      </c>
      <c r="U23" s="1422">
        <f>E17</f>
        <v>129</v>
      </c>
      <c r="V23" s="1425">
        <v>0</v>
      </c>
      <c r="W23" s="1423">
        <f t="shared" si="8"/>
        <v>388</v>
      </c>
      <c r="X23" s="1422">
        <v>0</v>
      </c>
      <c r="Y23" s="1452">
        <f t="shared" si="0"/>
        <v>388</v>
      </c>
      <c r="Z23" s="1424">
        <f t="shared" si="1"/>
        <v>129.33333333333334</v>
      </c>
      <c r="AA23" s="1160"/>
      <c r="AB23" s="1453" t="s">
        <v>112</v>
      </c>
      <c r="AC23" s="1454" t="s">
        <v>25</v>
      </c>
      <c r="AD23" s="1455">
        <v>486</v>
      </c>
      <c r="AE23" s="1432"/>
    </row>
    <row r="24" spans="1:33" s="1160" customFormat="1" ht="20.100000000000001" customHeight="1" outlineLevel="1" x14ac:dyDescent="0.2">
      <c r="A24" s="1179"/>
      <c r="N24" s="1180"/>
      <c r="P24" s="1421">
        <v>18</v>
      </c>
      <c r="Q24" s="1436" t="s">
        <v>596</v>
      </c>
      <c r="R24" s="1417" t="s">
        <v>525</v>
      </c>
      <c r="S24" s="1422">
        <f>M9</f>
        <v>119</v>
      </c>
      <c r="T24" s="1422">
        <f>C12</f>
        <v>98</v>
      </c>
      <c r="U24" s="1422">
        <f>E15</f>
        <v>112</v>
      </c>
      <c r="V24" s="1425">
        <v>0</v>
      </c>
      <c r="W24" s="1423">
        <f t="shared" si="8"/>
        <v>329</v>
      </c>
      <c r="X24" s="1422">
        <v>0</v>
      </c>
      <c r="Y24" s="1452">
        <f t="shared" si="0"/>
        <v>329</v>
      </c>
      <c r="Z24" s="1424">
        <f t="shared" si="1"/>
        <v>109.66666666666667</v>
      </c>
      <c r="AA24" s="1175"/>
      <c r="AB24" s="1453" t="s">
        <v>113</v>
      </c>
      <c r="AC24" s="1454" t="s">
        <v>571</v>
      </c>
      <c r="AD24" s="1455">
        <v>486</v>
      </c>
      <c r="AE24" s="1432"/>
      <c r="AF24" s="1175"/>
      <c r="AG24" s="1175"/>
    </row>
    <row r="25" spans="1:33" s="1160" customFormat="1" ht="20.100000000000001" customHeight="1" outlineLevel="1" thickBot="1" x14ac:dyDescent="0.25">
      <c r="A25" s="1409"/>
      <c r="N25" s="1180"/>
      <c r="P25" s="1410"/>
      <c r="Q25" s="1410"/>
      <c r="R25" s="1410"/>
      <c r="S25" s="1410"/>
      <c r="T25" s="1410"/>
      <c r="U25" s="1410"/>
      <c r="V25" s="1412"/>
      <c r="W25" s="1413"/>
      <c r="X25" s="1411"/>
      <c r="Y25" s="1414"/>
      <c r="Z25" s="1415"/>
      <c r="AA25" s="1175"/>
      <c r="AB25" s="1417" t="s">
        <v>114</v>
      </c>
      <c r="AC25" s="1174" t="s">
        <v>567</v>
      </c>
      <c r="AD25" s="1418">
        <v>482</v>
      </c>
      <c r="AE25" s="1432"/>
      <c r="AF25" s="1175"/>
      <c r="AG25" s="1175"/>
    </row>
    <row r="26" spans="1:33" s="1160" customFormat="1" ht="20.100000000000001" customHeight="1" outlineLevel="1" x14ac:dyDescent="0.2">
      <c r="A26" s="1706" t="s">
        <v>526</v>
      </c>
      <c r="B26" s="1707"/>
      <c r="C26" s="1707"/>
      <c r="D26" s="1707"/>
      <c r="E26" s="1707"/>
      <c r="F26" s="1707"/>
      <c r="G26" s="1707"/>
      <c r="H26" s="1707"/>
      <c r="I26" s="1707"/>
      <c r="J26" s="1707"/>
      <c r="K26" s="1707"/>
      <c r="L26" s="1707"/>
      <c r="M26" s="1708"/>
      <c r="N26" s="1449"/>
      <c r="O26" s="1450"/>
      <c r="P26" s="1743" t="s">
        <v>676</v>
      </c>
      <c r="Q26" s="1743"/>
      <c r="R26" s="1743"/>
      <c r="S26" s="1743"/>
      <c r="T26" s="1743"/>
      <c r="U26" s="1743"/>
      <c r="V26" s="1743"/>
      <c r="W26" s="1743"/>
      <c r="X26" s="1743"/>
      <c r="Y26" s="1743"/>
      <c r="Z26" s="1743"/>
      <c r="AA26" s="1175"/>
      <c r="AB26" s="1417" t="s">
        <v>115</v>
      </c>
      <c r="AC26" s="1174" t="s">
        <v>11</v>
      </c>
      <c r="AD26" s="1418">
        <v>470</v>
      </c>
      <c r="AE26" s="1432"/>
      <c r="AF26" s="1175"/>
      <c r="AG26" s="1175"/>
    </row>
    <row r="27" spans="1:33" s="1175" customFormat="1" ht="20.100000000000001" customHeight="1" outlineLevel="1" x14ac:dyDescent="0.2">
      <c r="A27" s="1702" t="s">
        <v>514</v>
      </c>
      <c r="B27" s="1128" t="s">
        <v>121</v>
      </c>
      <c r="C27" s="1128" t="s">
        <v>539</v>
      </c>
      <c r="D27" s="1129" t="s">
        <v>122</v>
      </c>
      <c r="E27" s="1128" t="s">
        <v>539</v>
      </c>
      <c r="F27" s="1129" t="s">
        <v>123</v>
      </c>
      <c r="G27" s="1128" t="s">
        <v>539</v>
      </c>
      <c r="H27" s="1129" t="s">
        <v>124</v>
      </c>
      <c r="I27" s="1128" t="s">
        <v>539</v>
      </c>
      <c r="J27" s="1129" t="s">
        <v>515</v>
      </c>
      <c r="K27" s="1128" t="s">
        <v>539</v>
      </c>
      <c r="L27" s="1129" t="s">
        <v>516</v>
      </c>
      <c r="M27" s="1131" t="s">
        <v>539</v>
      </c>
      <c r="N27" s="1161"/>
      <c r="O27" s="1160"/>
      <c r="P27" s="1426" t="s">
        <v>511</v>
      </c>
      <c r="Q27" s="1426" t="s">
        <v>472</v>
      </c>
      <c r="R27" s="1427" t="s">
        <v>132</v>
      </c>
      <c r="S27" s="1128" t="s">
        <v>1</v>
      </c>
      <c r="T27" s="1128" t="s">
        <v>2</v>
      </c>
      <c r="U27" s="1128" t="s">
        <v>3</v>
      </c>
      <c r="V27" s="1428" t="s">
        <v>94</v>
      </c>
      <c r="W27" s="1429" t="s">
        <v>517</v>
      </c>
      <c r="X27" s="1128" t="s">
        <v>536</v>
      </c>
      <c r="Y27" s="1128" t="s">
        <v>537</v>
      </c>
      <c r="Z27" s="1128" t="s">
        <v>0</v>
      </c>
      <c r="AA27" s="1160"/>
      <c r="AB27" s="1417" t="s">
        <v>147</v>
      </c>
      <c r="AC27" s="1173" t="s">
        <v>10</v>
      </c>
      <c r="AD27" s="1418">
        <v>465</v>
      </c>
      <c r="AE27" s="1432"/>
    </row>
    <row r="28" spans="1:33" s="1160" customFormat="1" ht="20.100000000000001" customHeight="1" outlineLevel="1" x14ac:dyDescent="0.2">
      <c r="A28" s="1703"/>
      <c r="B28" s="1303" t="str">
        <f>Q28</f>
        <v>Кравченко Оксана</v>
      </c>
      <c r="C28" s="1108">
        <v>163</v>
      </c>
      <c r="D28" s="1302" t="str">
        <f>Q31</f>
        <v>Сметанин Дмитрий</v>
      </c>
      <c r="E28" s="1108">
        <v>192</v>
      </c>
      <c r="F28" s="1303" t="str">
        <f>Q34</f>
        <v>Дикушникова Ольга</v>
      </c>
      <c r="G28" s="1108">
        <v>106</v>
      </c>
      <c r="H28" s="1303" t="str">
        <f>Q37</f>
        <v>Дегтева Виктория</v>
      </c>
      <c r="I28" s="1108">
        <v>144</v>
      </c>
      <c r="J28" s="1302" t="str">
        <f>Q40</f>
        <v>Шароглазов Федор</v>
      </c>
      <c r="K28" s="1108">
        <v>149</v>
      </c>
      <c r="L28" s="1302" t="str">
        <f>Q43</f>
        <v>Ситников Алексей</v>
      </c>
      <c r="M28" s="1109">
        <v>193</v>
      </c>
      <c r="N28" s="1161"/>
      <c r="P28" s="1421">
        <v>1</v>
      </c>
      <c r="Q28" s="1451" t="s">
        <v>14</v>
      </c>
      <c r="R28" s="1417" t="s">
        <v>70</v>
      </c>
      <c r="S28" s="1422">
        <f>C28</f>
        <v>163</v>
      </c>
      <c r="T28" s="1422">
        <f>E34</f>
        <v>164</v>
      </c>
      <c r="U28" s="1422">
        <f>G37</f>
        <v>180</v>
      </c>
      <c r="V28" s="1425">
        <v>0</v>
      </c>
      <c r="W28" s="1423">
        <f>SUM(S28:V28)-MIN(S28:V28)</f>
        <v>507</v>
      </c>
      <c r="X28" s="1422">
        <v>24</v>
      </c>
      <c r="Y28" s="1452">
        <f>SUM(W28:X28)</f>
        <v>531</v>
      </c>
      <c r="Z28" s="1424"/>
      <c r="AB28" s="1417" t="s">
        <v>148</v>
      </c>
      <c r="AC28" s="1457" t="s">
        <v>51</v>
      </c>
      <c r="AD28" s="1418">
        <v>457</v>
      </c>
      <c r="AE28" s="1431"/>
    </row>
    <row r="29" spans="1:33" s="1160" customFormat="1" ht="20.100000000000001" customHeight="1" outlineLevel="1" x14ac:dyDescent="0.2">
      <c r="A29" s="1703"/>
      <c r="B29" s="1303" t="str">
        <f t="shared" ref="B29:B30" si="9">Q29</f>
        <v>Сметанина Анна</v>
      </c>
      <c r="C29" s="1108">
        <v>152</v>
      </c>
      <c r="D29" s="1302" t="str">
        <f t="shared" ref="D29:D30" si="10">Q32</f>
        <v>Солонков Владимир</v>
      </c>
      <c r="E29" s="1108">
        <v>129</v>
      </c>
      <c r="F29" s="1302" t="str">
        <f t="shared" ref="F29:F30" si="11">Q35</f>
        <v>Постоенко Андрей</v>
      </c>
      <c r="G29" s="1108">
        <v>182</v>
      </c>
      <c r="H29" s="1302" t="str">
        <f t="shared" ref="H29:H30" si="12">Q38</f>
        <v>Черный Сергей</v>
      </c>
      <c r="I29" s="1108">
        <v>151</v>
      </c>
      <c r="J29" s="1302" t="str">
        <f t="shared" ref="J29:J30" si="13">Q41</f>
        <v>Эммерих Эдуард</v>
      </c>
      <c r="K29" s="1108">
        <v>167</v>
      </c>
      <c r="L29" s="1302" t="str">
        <f t="shared" ref="L29:L30" si="14">Q44</f>
        <v>Захаров Андрей</v>
      </c>
      <c r="M29" s="1109">
        <v>182</v>
      </c>
      <c r="P29" s="1421">
        <v>2</v>
      </c>
      <c r="Q29" s="1451" t="s">
        <v>582</v>
      </c>
      <c r="R29" s="1417" t="s">
        <v>75</v>
      </c>
      <c r="S29" s="1422">
        <f>C29</f>
        <v>152</v>
      </c>
      <c r="T29" s="1422">
        <f>E32</f>
        <v>119</v>
      </c>
      <c r="U29" s="1422">
        <f>G38</f>
        <v>154</v>
      </c>
      <c r="V29" s="1425">
        <f>C44</f>
        <v>106</v>
      </c>
      <c r="W29" s="1423">
        <f t="shared" ref="W29" si="15">SUM(S29:V29)-MIN(S29:V29)</f>
        <v>425</v>
      </c>
      <c r="X29" s="1422">
        <v>24</v>
      </c>
      <c r="Y29" s="1452">
        <f t="shared" ref="Y29:Y45" si="16">SUM(W29:X29)</f>
        <v>449</v>
      </c>
      <c r="Z29" s="1424">
        <f t="shared" ref="Z29:Z45" si="17">Y29/3</f>
        <v>149.66666666666666</v>
      </c>
      <c r="AB29" s="1417" t="s">
        <v>149</v>
      </c>
      <c r="AC29" s="1174" t="s">
        <v>566</v>
      </c>
      <c r="AD29" s="1418">
        <v>449</v>
      </c>
      <c r="AE29" s="1431"/>
    </row>
    <row r="30" spans="1:33" s="1160" customFormat="1" ht="20.100000000000001" customHeight="1" outlineLevel="1" x14ac:dyDescent="0.2">
      <c r="A30" s="1704"/>
      <c r="B30" s="1302" t="str">
        <f t="shared" si="9"/>
        <v>Бородин Виталий</v>
      </c>
      <c r="C30" s="1108">
        <v>125</v>
      </c>
      <c r="D30" s="1303" t="str">
        <f t="shared" si="10"/>
        <v>Клюева Наталья</v>
      </c>
      <c r="E30" s="1108">
        <v>134</v>
      </c>
      <c r="F30" s="1303" t="str">
        <f t="shared" si="11"/>
        <v>Солонкова Екатерина</v>
      </c>
      <c r="G30" s="1108">
        <v>151</v>
      </c>
      <c r="H30" s="1303" t="str">
        <f t="shared" si="12"/>
        <v>Женихова Евгения</v>
      </c>
      <c r="I30" s="1108">
        <v>158</v>
      </c>
      <c r="J30" s="1302" t="str">
        <f t="shared" si="13"/>
        <v>Гончаров Антон</v>
      </c>
      <c r="K30" s="1108">
        <v>143</v>
      </c>
      <c r="L30" s="1303" t="str">
        <f t="shared" si="14"/>
        <v>Адаева Наталья</v>
      </c>
      <c r="M30" s="1109">
        <v>189</v>
      </c>
      <c r="N30" s="1159"/>
      <c r="P30" s="1421">
        <v>3</v>
      </c>
      <c r="Q30" s="1436" t="s">
        <v>570</v>
      </c>
      <c r="R30" s="1417" t="s">
        <v>79</v>
      </c>
      <c r="S30" s="1422">
        <f>C30</f>
        <v>125</v>
      </c>
      <c r="T30" s="1422">
        <f>E33</f>
        <v>124</v>
      </c>
      <c r="U30" s="1422">
        <f>G36</f>
        <v>160</v>
      </c>
      <c r="V30" s="1425">
        <f>E44</f>
        <v>126</v>
      </c>
      <c r="W30" s="1423">
        <f>SUM(S30:V30)-MIN(S30:V30)</f>
        <v>411</v>
      </c>
      <c r="X30" s="1422">
        <v>0</v>
      </c>
      <c r="Y30" s="1452">
        <f t="shared" si="16"/>
        <v>411</v>
      </c>
      <c r="Z30" s="1424">
        <f t="shared" si="17"/>
        <v>137</v>
      </c>
      <c r="AB30" s="1417" t="s">
        <v>150</v>
      </c>
      <c r="AC30" s="1173" t="s">
        <v>582</v>
      </c>
      <c r="AD30" s="1418">
        <v>449</v>
      </c>
      <c r="AE30" s="1431"/>
    </row>
    <row r="31" spans="1:33" s="1160" customFormat="1" ht="20.100000000000001" customHeight="1" outlineLevel="1" x14ac:dyDescent="0.2">
      <c r="A31" s="1702" t="s">
        <v>518</v>
      </c>
      <c r="B31" s="1128" t="s">
        <v>121</v>
      </c>
      <c r="C31" s="1128" t="s">
        <v>539</v>
      </c>
      <c r="D31" s="1129" t="s">
        <v>122</v>
      </c>
      <c r="E31" s="1128" t="s">
        <v>539</v>
      </c>
      <c r="F31" s="1129" t="s">
        <v>123</v>
      </c>
      <c r="G31" s="1128" t="s">
        <v>539</v>
      </c>
      <c r="H31" s="1129" t="s">
        <v>124</v>
      </c>
      <c r="I31" s="1128" t="s">
        <v>539</v>
      </c>
      <c r="J31" s="1129" t="s">
        <v>515</v>
      </c>
      <c r="K31" s="1128" t="s">
        <v>539</v>
      </c>
      <c r="L31" s="1129" t="s">
        <v>516</v>
      </c>
      <c r="M31" s="1131" t="s">
        <v>539</v>
      </c>
      <c r="N31" s="1161"/>
      <c r="P31" s="1421">
        <v>4</v>
      </c>
      <c r="Q31" s="1436" t="s">
        <v>573</v>
      </c>
      <c r="R31" s="1417" t="s">
        <v>72</v>
      </c>
      <c r="S31" s="1422">
        <f>E28</f>
        <v>192</v>
      </c>
      <c r="T31" s="1422">
        <f>G34</f>
        <v>175</v>
      </c>
      <c r="U31" s="1422">
        <f>I37</f>
        <v>166</v>
      </c>
      <c r="V31" s="1425">
        <v>0</v>
      </c>
      <c r="W31" s="1423">
        <f t="shared" ref="W31:W45" si="18">SUM(S31:V31)-MIN(S31:V31)</f>
        <v>533</v>
      </c>
      <c r="X31" s="1422">
        <v>0</v>
      </c>
      <c r="Y31" s="1452">
        <f t="shared" si="16"/>
        <v>533</v>
      </c>
      <c r="Z31" s="1424">
        <f t="shared" si="17"/>
        <v>177.66666666666666</v>
      </c>
      <c r="AB31" s="1417" t="s">
        <v>151</v>
      </c>
      <c r="AC31" s="1468" t="s">
        <v>581</v>
      </c>
      <c r="AD31" s="1418">
        <v>446</v>
      </c>
      <c r="AE31" s="1431"/>
    </row>
    <row r="32" spans="1:33" s="1160" customFormat="1" ht="20.100000000000001" customHeight="1" outlineLevel="1" x14ac:dyDescent="0.2">
      <c r="A32" s="1703"/>
      <c r="B32" s="1302" t="str">
        <f>L29</f>
        <v>Захаров Андрей</v>
      </c>
      <c r="C32" s="1108">
        <v>171</v>
      </c>
      <c r="D32" s="1303" t="str">
        <f>B29</f>
        <v>Сметанина Анна</v>
      </c>
      <c r="E32" s="1108">
        <v>119</v>
      </c>
      <c r="F32" s="1302" t="str">
        <f>D29</f>
        <v>Солонков Владимир</v>
      </c>
      <c r="G32" s="1108">
        <v>139</v>
      </c>
      <c r="H32" s="1303" t="str">
        <f>F30</f>
        <v>Солонкова Екатерина</v>
      </c>
      <c r="I32" s="1108">
        <v>159</v>
      </c>
      <c r="J32" s="1302" t="str">
        <f>H29</f>
        <v>Черный Сергей</v>
      </c>
      <c r="K32" s="1108">
        <v>175</v>
      </c>
      <c r="L32" s="1302" t="str">
        <f>J29</f>
        <v>Эммерих Эдуард</v>
      </c>
      <c r="M32" s="1109">
        <v>149</v>
      </c>
      <c r="N32" s="1161"/>
      <c r="P32" s="1421">
        <v>5</v>
      </c>
      <c r="Q32" s="1436" t="s">
        <v>575</v>
      </c>
      <c r="R32" s="1417" t="s">
        <v>76</v>
      </c>
      <c r="S32" s="1422">
        <f>E29</f>
        <v>129</v>
      </c>
      <c r="T32" s="1422">
        <f>G32</f>
        <v>139</v>
      </c>
      <c r="U32" s="1422">
        <f>I38</f>
        <v>158</v>
      </c>
      <c r="V32" s="1425">
        <f>G47</f>
        <v>147</v>
      </c>
      <c r="W32" s="1423">
        <f t="shared" si="18"/>
        <v>444</v>
      </c>
      <c r="X32" s="1422">
        <v>0</v>
      </c>
      <c r="Y32" s="1452">
        <f t="shared" si="16"/>
        <v>444</v>
      </c>
      <c r="Z32" s="1424">
        <f t="shared" si="17"/>
        <v>148</v>
      </c>
      <c r="AB32" s="1417" t="s">
        <v>152</v>
      </c>
      <c r="AC32" s="1174" t="s">
        <v>575</v>
      </c>
      <c r="AD32" s="1418">
        <v>444</v>
      </c>
      <c r="AE32" s="1431"/>
    </row>
    <row r="33" spans="1:33" s="1160" customFormat="1" ht="20.100000000000001" customHeight="1" outlineLevel="1" x14ac:dyDescent="0.2">
      <c r="A33" s="1703"/>
      <c r="B33" s="1303" t="str">
        <f>L30</f>
        <v>Адаева Наталья</v>
      </c>
      <c r="C33" s="1108">
        <v>179</v>
      </c>
      <c r="D33" s="1302" t="str">
        <f>B30</f>
        <v>Бородин Виталий</v>
      </c>
      <c r="E33" s="1108">
        <v>124</v>
      </c>
      <c r="F33" s="1303" t="str">
        <f>D30</f>
        <v>Клюева Наталья</v>
      </c>
      <c r="G33" s="1108">
        <v>187</v>
      </c>
      <c r="H33" s="1303" t="str">
        <f>F28</f>
        <v>Дикушникова Ольга</v>
      </c>
      <c r="I33" s="1108">
        <v>172</v>
      </c>
      <c r="J33" s="1303" t="str">
        <f>H30</f>
        <v>Женихова Евгения</v>
      </c>
      <c r="K33" s="1108">
        <v>199</v>
      </c>
      <c r="L33" s="1302" t="str">
        <f>J30</f>
        <v>Гончаров Антон</v>
      </c>
      <c r="M33" s="1109">
        <v>139</v>
      </c>
      <c r="P33" s="1421">
        <v>6</v>
      </c>
      <c r="Q33" s="1451" t="s">
        <v>46</v>
      </c>
      <c r="R33" s="1417" t="s">
        <v>80</v>
      </c>
      <c r="S33" s="1422">
        <f>E30</f>
        <v>134</v>
      </c>
      <c r="T33" s="1422">
        <f>G33</f>
        <v>187</v>
      </c>
      <c r="U33" s="1422">
        <f>I36</f>
        <v>156</v>
      </c>
      <c r="V33" s="1425">
        <f>M43</f>
        <v>176</v>
      </c>
      <c r="W33" s="1423">
        <f t="shared" si="18"/>
        <v>519</v>
      </c>
      <c r="X33" s="1422">
        <v>24</v>
      </c>
      <c r="Y33" s="1452">
        <f t="shared" si="16"/>
        <v>543</v>
      </c>
      <c r="Z33" s="1424">
        <f t="shared" si="17"/>
        <v>181</v>
      </c>
      <c r="AB33" s="1417" t="s">
        <v>155</v>
      </c>
      <c r="AC33" s="1174" t="s">
        <v>631</v>
      </c>
      <c r="AD33" s="1418">
        <v>435</v>
      </c>
      <c r="AE33" s="1431"/>
    </row>
    <row r="34" spans="1:33" s="1160" customFormat="1" ht="20.100000000000001" customHeight="1" outlineLevel="1" x14ac:dyDescent="0.2">
      <c r="A34" s="1704"/>
      <c r="B34" s="1302" t="str">
        <f>L28</f>
        <v>Ситников Алексей</v>
      </c>
      <c r="C34" s="1108">
        <v>154</v>
      </c>
      <c r="D34" s="1303" t="str">
        <f>B28</f>
        <v>Кравченко Оксана</v>
      </c>
      <c r="E34" s="1108">
        <v>164</v>
      </c>
      <c r="F34" s="1302" t="str">
        <f>D28</f>
        <v>Сметанин Дмитрий</v>
      </c>
      <c r="G34" s="1108">
        <v>175</v>
      </c>
      <c r="H34" s="1302" t="str">
        <f>F29</f>
        <v>Постоенко Андрей</v>
      </c>
      <c r="I34" s="1108">
        <v>157</v>
      </c>
      <c r="J34" s="1303" t="str">
        <f>H28</f>
        <v>Дегтева Виктория</v>
      </c>
      <c r="K34" s="1108">
        <v>115</v>
      </c>
      <c r="L34" s="1302" t="str">
        <f>J28</f>
        <v>Шароглазов Федор</v>
      </c>
      <c r="M34" s="1109">
        <v>114</v>
      </c>
      <c r="N34" s="1175"/>
      <c r="O34" s="1175"/>
      <c r="P34" s="1421">
        <v>7</v>
      </c>
      <c r="Q34" s="1451" t="s">
        <v>10</v>
      </c>
      <c r="R34" s="1417" t="s">
        <v>73</v>
      </c>
      <c r="S34" s="1422">
        <f>G28</f>
        <v>106</v>
      </c>
      <c r="T34" s="1422">
        <f>I33</f>
        <v>172</v>
      </c>
      <c r="U34" s="1422">
        <f>K38</f>
        <v>113</v>
      </c>
      <c r="V34" s="1425">
        <f>C43</f>
        <v>156</v>
      </c>
      <c r="W34" s="1423">
        <f t="shared" si="18"/>
        <v>441</v>
      </c>
      <c r="X34" s="1422">
        <v>24</v>
      </c>
      <c r="Y34" s="1452">
        <f t="shared" si="16"/>
        <v>465</v>
      </c>
      <c r="Z34" s="1424">
        <f t="shared" si="17"/>
        <v>155</v>
      </c>
      <c r="AB34" s="1417" t="s">
        <v>608</v>
      </c>
      <c r="AC34" s="1174" t="s">
        <v>569</v>
      </c>
      <c r="AD34" s="1418">
        <v>429</v>
      </c>
      <c r="AE34" s="1431"/>
    </row>
    <row r="35" spans="1:33" s="1175" customFormat="1" ht="20.100000000000001" customHeight="1" outlineLevel="1" x14ac:dyDescent="0.2">
      <c r="A35" s="1702" t="s">
        <v>519</v>
      </c>
      <c r="B35" s="1128" t="s">
        <v>121</v>
      </c>
      <c r="C35" s="1128" t="s">
        <v>539</v>
      </c>
      <c r="D35" s="1129" t="s">
        <v>122</v>
      </c>
      <c r="E35" s="1128" t="s">
        <v>539</v>
      </c>
      <c r="F35" s="1129" t="s">
        <v>123</v>
      </c>
      <c r="G35" s="1128" t="s">
        <v>539</v>
      </c>
      <c r="H35" s="1129" t="s">
        <v>124</v>
      </c>
      <c r="I35" s="1128" t="s">
        <v>539</v>
      </c>
      <c r="J35" s="1129" t="s">
        <v>515</v>
      </c>
      <c r="K35" s="1128" t="s">
        <v>539</v>
      </c>
      <c r="L35" s="1129" t="s">
        <v>516</v>
      </c>
      <c r="M35" s="1131" t="s">
        <v>539</v>
      </c>
      <c r="N35" s="1416"/>
      <c r="O35" s="1160"/>
      <c r="P35" s="1421">
        <v>8</v>
      </c>
      <c r="Q35" s="1436" t="s">
        <v>68</v>
      </c>
      <c r="R35" s="1417" t="s">
        <v>77</v>
      </c>
      <c r="S35" s="1422">
        <f>G29</f>
        <v>182</v>
      </c>
      <c r="T35" s="1422">
        <f>I34</f>
        <v>157</v>
      </c>
      <c r="U35" s="1422">
        <f>K36</f>
        <v>167</v>
      </c>
      <c r="V35" s="1425">
        <f>M44</f>
        <v>158</v>
      </c>
      <c r="W35" s="1423">
        <f t="shared" si="18"/>
        <v>507</v>
      </c>
      <c r="X35" s="1422">
        <v>0</v>
      </c>
      <c r="Y35" s="1452">
        <f t="shared" si="16"/>
        <v>507</v>
      </c>
      <c r="Z35" s="1424">
        <f t="shared" si="17"/>
        <v>169</v>
      </c>
      <c r="AA35" s="1160"/>
      <c r="AB35" s="1417" t="s">
        <v>609</v>
      </c>
      <c r="AC35" s="1173" t="s">
        <v>36</v>
      </c>
      <c r="AD35" s="1418">
        <v>414</v>
      </c>
      <c r="AE35" s="1432"/>
      <c r="AG35" s="1160"/>
    </row>
    <row r="36" spans="1:33" s="1160" customFormat="1" ht="20.100000000000001" customHeight="1" outlineLevel="1" x14ac:dyDescent="0.2">
      <c r="A36" s="1703"/>
      <c r="B36" s="1302" t="str">
        <f>J30</f>
        <v>Гончаров Антон</v>
      </c>
      <c r="C36" s="1108">
        <v>147</v>
      </c>
      <c r="D36" s="1303" t="str">
        <f>L30</f>
        <v>Адаева Наталья</v>
      </c>
      <c r="E36" s="1108">
        <v>135</v>
      </c>
      <c r="F36" s="1302" t="str">
        <f>B30</f>
        <v>Бородин Виталий</v>
      </c>
      <c r="G36" s="1108">
        <v>160</v>
      </c>
      <c r="H36" s="1303" t="str">
        <f>D30</f>
        <v>Клюева Наталья</v>
      </c>
      <c r="I36" s="1108">
        <v>156</v>
      </c>
      <c r="J36" s="1302" t="str">
        <f>F29</f>
        <v>Постоенко Андрей</v>
      </c>
      <c r="K36" s="1108">
        <v>167</v>
      </c>
      <c r="L36" s="1303" t="str">
        <f>H30</f>
        <v>Женихова Евгения</v>
      </c>
      <c r="M36" s="1109">
        <v>149</v>
      </c>
      <c r="N36" s="1152"/>
      <c r="O36" s="1175"/>
      <c r="P36" s="1421">
        <v>9</v>
      </c>
      <c r="Q36" s="1451" t="s">
        <v>580</v>
      </c>
      <c r="R36" s="1417" t="s">
        <v>71</v>
      </c>
      <c r="S36" s="1422">
        <f>G30</f>
        <v>151</v>
      </c>
      <c r="T36" s="1422">
        <f>I32</f>
        <v>159</v>
      </c>
      <c r="U36" s="1422">
        <f>K37</f>
        <v>94</v>
      </c>
      <c r="V36" s="1425">
        <f>I43</f>
        <v>182</v>
      </c>
      <c r="W36" s="1423">
        <f t="shared" si="18"/>
        <v>492</v>
      </c>
      <c r="X36" s="1422">
        <v>24</v>
      </c>
      <c r="Y36" s="1452">
        <f t="shared" si="16"/>
        <v>516</v>
      </c>
      <c r="Z36" s="1424">
        <f t="shared" si="17"/>
        <v>172</v>
      </c>
      <c r="AB36" s="1417" t="s">
        <v>610</v>
      </c>
      <c r="AC36" s="1174" t="s">
        <v>570</v>
      </c>
      <c r="AD36" s="1418">
        <v>411</v>
      </c>
      <c r="AE36" s="1431"/>
    </row>
    <row r="37" spans="1:33" s="1175" customFormat="1" ht="20.100000000000001" customHeight="1" outlineLevel="1" x14ac:dyDescent="0.2">
      <c r="A37" s="1703"/>
      <c r="B37" s="1302" t="str">
        <f>J28</f>
        <v>Шароглазов Федор</v>
      </c>
      <c r="C37" s="1108">
        <v>142</v>
      </c>
      <c r="D37" s="1302" t="str">
        <f>L28</f>
        <v>Ситников Алексей</v>
      </c>
      <c r="E37" s="1108">
        <v>188</v>
      </c>
      <c r="F37" s="1303" t="str">
        <f>B28</f>
        <v>Кравченко Оксана</v>
      </c>
      <c r="G37" s="1108">
        <v>180</v>
      </c>
      <c r="H37" s="1302" t="str">
        <f>D28</f>
        <v>Сметанин Дмитрий</v>
      </c>
      <c r="I37" s="1108">
        <v>166</v>
      </c>
      <c r="J37" s="1303" t="str">
        <f>F30</f>
        <v>Солонкова Екатерина</v>
      </c>
      <c r="K37" s="1108">
        <v>94</v>
      </c>
      <c r="L37" s="1303" t="str">
        <f>H28</f>
        <v>Дегтева Виктория</v>
      </c>
      <c r="M37" s="1109">
        <v>124</v>
      </c>
      <c r="N37" s="1161"/>
      <c r="O37" s="1160"/>
      <c r="P37" s="1421">
        <v>10</v>
      </c>
      <c r="Q37" s="1451" t="s">
        <v>69</v>
      </c>
      <c r="R37" s="1417" t="s">
        <v>74</v>
      </c>
      <c r="S37" s="1422">
        <f>I28</f>
        <v>144</v>
      </c>
      <c r="T37" s="1422">
        <f>K34</f>
        <v>115</v>
      </c>
      <c r="U37" s="1422">
        <f>M37</f>
        <v>124</v>
      </c>
      <c r="V37" s="1425">
        <v>0</v>
      </c>
      <c r="W37" s="1423">
        <f t="shared" si="18"/>
        <v>383</v>
      </c>
      <c r="X37" s="1422">
        <v>24</v>
      </c>
      <c r="Y37" s="1452">
        <f t="shared" si="16"/>
        <v>407</v>
      </c>
      <c r="Z37" s="1424">
        <f t="shared" si="17"/>
        <v>135.66666666666666</v>
      </c>
      <c r="AB37" s="1417" t="s">
        <v>611</v>
      </c>
      <c r="AC37" s="1173" t="s">
        <v>69</v>
      </c>
      <c r="AD37" s="1418">
        <v>407</v>
      </c>
      <c r="AE37" s="1432"/>
    </row>
    <row r="38" spans="1:33" s="1160" customFormat="1" ht="20.100000000000001" customHeight="1" outlineLevel="1" thickBot="1" x14ac:dyDescent="0.25">
      <c r="A38" s="1705"/>
      <c r="B38" s="1318" t="str">
        <f>J29</f>
        <v>Эммерих Эдуард</v>
      </c>
      <c r="C38" s="1111">
        <v>129</v>
      </c>
      <c r="D38" s="1318" t="str">
        <f>L29</f>
        <v>Захаров Андрей</v>
      </c>
      <c r="E38" s="1111">
        <v>146</v>
      </c>
      <c r="F38" s="1317" t="str">
        <f>B29</f>
        <v>Сметанина Анна</v>
      </c>
      <c r="G38" s="1111">
        <v>154</v>
      </c>
      <c r="H38" s="1318" t="str">
        <f>D29</f>
        <v>Солонков Владимир</v>
      </c>
      <c r="I38" s="1111">
        <v>158</v>
      </c>
      <c r="J38" s="1317" t="str">
        <f>F28</f>
        <v>Дикушникова Ольга</v>
      </c>
      <c r="K38" s="1111">
        <v>113</v>
      </c>
      <c r="L38" s="1318" t="str">
        <f>H29</f>
        <v>Черный Сергей</v>
      </c>
      <c r="M38" s="1112">
        <v>157</v>
      </c>
      <c r="N38" s="1161"/>
      <c r="O38" s="1161"/>
      <c r="P38" s="1421">
        <v>11</v>
      </c>
      <c r="Q38" s="1436" t="s">
        <v>41</v>
      </c>
      <c r="R38" s="1417" t="s">
        <v>78</v>
      </c>
      <c r="S38" s="1422">
        <f>I29</f>
        <v>151</v>
      </c>
      <c r="T38" s="1422">
        <f>K32</f>
        <v>175</v>
      </c>
      <c r="U38" s="1422">
        <f>M38</f>
        <v>157</v>
      </c>
      <c r="V38" s="1425">
        <f>E46</f>
        <v>176</v>
      </c>
      <c r="W38" s="1423">
        <f t="shared" si="18"/>
        <v>508</v>
      </c>
      <c r="X38" s="1422">
        <v>0</v>
      </c>
      <c r="Y38" s="1452">
        <f t="shared" si="16"/>
        <v>508</v>
      </c>
      <c r="Z38" s="1424">
        <f t="shared" si="17"/>
        <v>169.33333333333334</v>
      </c>
      <c r="AA38" s="1175"/>
      <c r="AB38" s="1417" t="s">
        <v>612</v>
      </c>
      <c r="AC38" s="1173" t="s">
        <v>589</v>
      </c>
      <c r="AD38" s="1418">
        <v>403</v>
      </c>
      <c r="AE38" s="1433"/>
    </row>
    <row r="39" spans="1:33" s="1160" customFormat="1" ht="20.100000000000001" customHeight="1" outlineLevel="1" x14ac:dyDescent="0.2">
      <c r="A39" s="1416"/>
      <c r="B39" s="1435"/>
      <c r="C39" s="1161"/>
      <c r="D39" s="1435"/>
      <c r="E39" s="1161"/>
      <c r="F39" s="1435"/>
      <c r="G39" s="1161"/>
      <c r="H39" s="1435"/>
      <c r="I39" s="1161"/>
      <c r="J39" s="1435"/>
      <c r="K39" s="1161"/>
      <c r="L39" s="1435"/>
      <c r="M39" s="1161"/>
      <c r="N39" s="1161"/>
      <c r="O39" s="1161"/>
      <c r="P39" s="1421">
        <v>12</v>
      </c>
      <c r="Q39" s="1451" t="s">
        <v>50</v>
      </c>
      <c r="R39" s="1417" t="s">
        <v>81</v>
      </c>
      <c r="S39" s="1422">
        <f>I30</f>
        <v>158</v>
      </c>
      <c r="T39" s="1422">
        <f>K33</f>
        <v>199</v>
      </c>
      <c r="U39" s="1422">
        <f>M36</f>
        <v>149</v>
      </c>
      <c r="V39" s="1425">
        <f>G46</f>
        <v>180</v>
      </c>
      <c r="W39" s="1423">
        <f t="shared" si="18"/>
        <v>537</v>
      </c>
      <c r="X39" s="1422">
        <v>24</v>
      </c>
      <c r="Y39" s="1452">
        <f t="shared" si="16"/>
        <v>561</v>
      </c>
      <c r="Z39" s="1424">
        <f t="shared" si="17"/>
        <v>187</v>
      </c>
      <c r="AA39" s="1175"/>
      <c r="AB39" s="1417" t="s">
        <v>613</v>
      </c>
      <c r="AC39" s="1174" t="s">
        <v>607</v>
      </c>
      <c r="AD39" s="1418">
        <v>395</v>
      </c>
      <c r="AE39" s="1433"/>
    </row>
    <row r="40" spans="1:33" s="1160" customFormat="1" ht="20.100000000000001" customHeight="1" outlineLevel="1" thickBot="1" x14ac:dyDescent="0.25">
      <c r="A40" s="1416"/>
      <c r="B40" s="1416"/>
      <c r="C40" s="1416"/>
      <c r="D40" s="1416"/>
      <c r="E40" s="1416"/>
      <c r="F40" s="1416"/>
      <c r="G40" s="1416"/>
      <c r="H40" s="1416"/>
      <c r="I40" s="1416"/>
      <c r="J40" s="1416"/>
      <c r="K40" s="1416"/>
      <c r="L40" s="1416"/>
      <c r="M40" s="1416"/>
      <c r="N40" s="1161"/>
      <c r="O40" s="1161"/>
      <c r="P40" s="1421">
        <v>13</v>
      </c>
      <c r="Q40" s="1436" t="s">
        <v>631</v>
      </c>
      <c r="R40" s="1417" t="s">
        <v>520</v>
      </c>
      <c r="S40" s="1422">
        <f>K28</f>
        <v>149</v>
      </c>
      <c r="T40" s="1422">
        <f>M34</f>
        <v>114</v>
      </c>
      <c r="U40" s="1422">
        <f>C37</f>
        <v>142</v>
      </c>
      <c r="V40" s="1425">
        <f>K47</f>
        <v>95</v>
      </c>
      <c r="W40" s="1423">
        <f t="shared" si="18"/>
        <v>405</v>
      </c>
      <c r="X40" s="1422">
        <v>30</v>
      </c>
      <c r="Y40" s="1452">
        <f t="shared" si="16"/>
        <v>435</v>
      </c>
      <c r="Z40" s="1424">
        <f t="shared" si="17"/>
        <v>145</v>
      </c>
      <c r="AA40" s="1175"/>
      <c r="AB40" s="1417" t="s">
        <v>614</v>
      </c>
      <c r="AC40" s="1174" t="s">
        <v>564</v>
      </c>
      <c r="AD40" s="1418">
        <v>388</v>
      </c>
      <c r="AE40" s="1433"/>
    </row>
    <row r="41" spans="1:33" s="1160" customFormat="1" ht="20.100000000000001" customHeight="1" outlineLevel="1" x14ac:dyDescent="0.2">
      <c r="A41" s="1744" t="s">
        <v>634</v>
      </c>
      <c r="B41" s="1745"/>
      <c r="C41" s="1745"/>
      <c r="D41" s="1745"/>
      <c r="E41" s="1745"/>
      <c r="F41" s="1745"/>
      <c r="G41" s="1745"/>
      <c r="H41" s="1745"/>
      <c r="I41" s="1745"/>
      <c r="J41" s="1745"/>
      <c r="K41" s="1745"/>
      <c r="L41" s="1745"/>
      <c r="M41" s="1746"/>
      <c r="N41" s="1161"/>
      <c r="O41" s="1161"/>
      <c r="P41" s="1421">
        <v>14</v>
      </c>
      <c r="Q41" s="1436" t="s">
        <v>39</v>
      </c>
      <c r="R41" s="1417" t="s">
        <v>521</v>
      </c>
      <c r="S41" s="1422">
        <f>K29</f>
        <v>167</v>
      </c>
      <c r="T41" s="1422">
        <f>M32</f>
        <v>149</v>
      </c>
      <c r="U41" s="1422">
        <f>C38</f>
        <v>129</v>
      </c>
      <c r="V41" s="1425">
        <f>K46</f>
        <v>217</v>
      </c>
      <c r="W41" s="1423">
        <f t="shared" si="18"/>
        <v>533</v>
      </c>
      <c r="X41" s="1422">
        <v>0</v>
      </c>
      <c r="Y41" s="1452">
        <f t="shared" si="16"/>
        <v>533</v>
      </c>
      <c r="Z41" s="1424">
        <f t="shared" si="17"/>
        <v>177.66666666666666</v>
      </c>
      <c r="AA41" s="1175"/>
      <c r="AB41" s="1417" t="s">
        <v>615</v>
      </c>
      <c r="AC41" s="1174" t="s">
        <v>596</v>
      </c>
      <c r="AD41" s="1418">
        <v>329</v>
      </c>
      <c r="AE41" s="1433"/>
    </row>
    <row r="42" spans="1:33" s="1160" customFormat="1" ht="20.100000000000001" customHeight="1" outlineLevel="1" x14ac:dyDescent="0.2">
      <c r="A42" s="1702" t="s">
        <v>527</v>
      </c>
      <c r="B42" s="1128" t="s">
        <v>121</v>
      </c>
      <c r="C42" s="1128" t="s">
        <v>539</v>
      </c>
      <c r="D42" s="1128" t="s">
        <v>122</v>
      </c>
      <c r="E42" s="1128" t="s">
        <v>539</v>
      </c>
      <c r="F42" s="1128" t="s">
        <v>123</v>
      </c>
      <c r="G42" s="1128" t="s">
        <v>539</v>
      </c>
      <c r="H42" s="1128" t="s">
        <v>124</v>
      </c>
      <c r="I42" s="1128" t="s">
        <v>539</v>
      </c>
      <c r="J42" s="1128" t="s">
        <v>515</v>
      </c>
      <c r="K42" s="1128" t="s">
        <v>539</v>
      </c>
      <c r="L42" s="1128" t="s">
        <v>516</v>
      </c>
      <c r="M42" s="1131" t="s">
        <v>539</v>
      </c>
      <c r="N42" s="1175"/>
      <c r="O42" s="1175"/>
      <c r="P42" s="1421">
        <v>15</v>
      </c>
      <c r="Q42" s="1436" t="s">
        <v>569</v>
      </c>
      <c r="R42" s="1417" t="s">
        <v>522</v>
      </c>
      <c r="S42" s="1422">
        <f>K30</f>
        <v>143</v>
      </c>
      <c r="T42" s="1422">
        <f>M33</f>
        <v>139</v>
      </c>
      <c r="U42" s="1422">
        <f>C36</f>
        <v>147</v>
      </c>
      <c r="V42" s="1425">
        <f>K43</f>
        <v>114</v>
      </c>
      <c r="W42" s="1423">
        <f t="shared" si="18"/>
        <v>429</v>
      </c>
      <c r="X42" s="1422">
        <v>0</v>
      </c>
      <c r="Y42" s="1452">
        <f t="shared" si="16"/>
        <v>429</v>
      </c>
      <c r="Z42" s="1424">
        <f t="shared" si="17"/>
        <v>143</v>
      </c>
      <c r="AA42" s="1175"/>
      <c r="AB42" s="1417" t="s">
        <v>616</v>
      </c>
      <c r="AC42" s="1173" t="s">
        <v>591</v>
      </c>
      <c r="AD42" s="1418">
        <v>216</v>
      </c>
      <c r="AE42" s="1433"/>
    </row>
    <row r="43" spans="1:33" s="1175" customFormat="1" ht="20.100000000000001" customHeight="1" outlineLevel="1" x14ac:dyDescent="0.2">
      <c r="A43" s="1703"/>
      <c r="B43" s="1303" t="s">
        <v>10</v>
      </c>
      <c r="C43" s="1108">
        <v>156</v>
      </c>
      <c r="D43" s="1302" t="s">
        <v>12</v>
      </c>
      <c r="E43" s="1108">
        <v>172</v>
      </c>
      <c r="F43" s="1302" t="s">
        <v>194</v>
      </c>
      <c r="G43" s="1108">
        <v>156</v>
      </c>
      <c r="H43" s="1303" t="s">
        <v>632</v>
      </c>
      <c r="I43" s="1108">
        <v>182</v>
      </c>
      <c r="J43" s="1302" t="s">
        <v>569</v>
      </c>
      <c r="K43" s="1108">
        <v>114</v>
      </c>
      <c r="L43" s="1303" t="s">
        <v>46</v>
      </c>
      <c r="M43" s="1109">
        <v>176</v>
      </c>
      <c r="P43" s="1421">
        <v>16</v>
      </c>
      <c r="Q43" s="1436" t="s">
        <v>34</v>
      </c>
      <c r="R43" s="1417" t="s">
        <v>523</v>
      </c>
      <c r="S43" s="1422">
        <f>M28</f>
        <v>193</v>
      </c>
      <c r="T43" s="1422">
        <f>C34</f>
        <v>154</v>
      </c>
      <c r="U43" s="1422">
        <f>E37</f>
        <v>188</v>
      </c>
      <c r="V43" s="1425">
        <f>K44</f>
        <v>169</v>
      </c>
      <c r="W43" s="1423">
        <f t="shared" si="18"/>
        <v>550</v>
      </c>
      <c r="X43" s="1422">
        <v>0</v>
      </c>
      <c r="Y43" s="1452">
        <f t="shared" si="16"/>
        <v>550</v>
      </c>
      <c r="Z43" s="1424">
        <f t="shared" si="17"/>
        <v>183.33333333333334</v>
      </c>
      <c r="AE43" s="1432"/>
    </row>
    <row r="44" spans="1:33" s="1175" customFormat="1" ht="20.100000000000001" customHeight="1" outlineLevel="1" x14ac:dyDescent="0.2">
      <c r="A44" s="1704"/>
      <c r="B44" s="1303" t="s">
        <v>582</v>
      </c>
      <c r="C44" s="1108">
        <v>106</v>
      </c>
      <c r="D44" s="1302" t="s">
        <v>570</v>
      </c>
      <c r="E44" s="1108">
        <v>126</v>
      </c>
      <c r="F44" s="1302" t="s">
        <v>67</v>
      </c>
      <c r="G44" s="1108">
        <v>147</v>
      </c>
      <c r="H44" s="1303" t="s">
        <v>581</v>
      </c>
      <c r="I44" s="1108">
        <v>135</v>
      </c>
      <c r="J44" s="1302" t="s">
        <v>34</v>
      </c>
      <c r="K44" s="1108">
        <v>169</v>
      </c>
      <c r="L44" s="1302" t="s">
        <v>68</v>
      </c>
      <c r="M44" s="1109">
        <v>158</v>
      </c>
      <c r="N44" s="1205"/>
      <c r="O44" s="1205"/>
      <c r="P44" s="1421">
        <v>17</v>
      </c>
      <c r="Q44" s="1436" t="s">
        <v>47</v>
      </c>
      <c r="R44" s="1417" t="s">
        <v>524</v>
      </c>
      <c r="S44" s="1422">
        <f>M29</f>
        <v>182</v>
      </c>
      <c r="T44" s="1422">
        <f>C32</f>
        <v>171</v>
      </c>
      <c r="U44" s="1422">
        <f>E38</f>
        <v>146</v>
      </c>
      <c r="V44" s="1425">
        <f>M46</f>
        <v>191</v>
      </c>
      <c r="W44" s="1423">
        <f t="shared" si="18"/>
        <v>544</v>
      </c>
      <c r="X44" s="1422">
        <v>0</v>
      </c>
      <c r="Y44" s="1452">
        <f t="shared" si="16"/>
        <v>544</v>
      </c>
      <c r="Z44" s="1424">
        <f t="shared" si="17"/>
        <v>181.33333333333334</v>
      </c>
      <c r="AE44" s="1432"/>
    </row>
    <row r="45" spans="1:33" s="1175" customFormat="1" ht="20.100000000000001" customHeight="1" outlineLevel="1" x14ac:dyDescent="0.2">
      <c r="A45" s="1702" t="s">
        <v>528</v>
      </c>
      <c r="B45" s="1128" t="s">
        <v>121</v>
      </c>
      <c r="C45" s="1128" t="s">
        <v>539</v>
      </c>
      <c r="D45" s="1128" t="s">
        <v>122</v>
      </c>
      <c r="E45" s="1128" t="s">
        <v>539</v>
      </c>
      <c r="F45" s="1128" t="s">
        <v>123</v>
      </c>
      <c r="G45" s="1128" t="s">
        <v>539</v>
      </c>
      <c r="H45" s="1128" t="s">
        <v>124</v>
      </c>
      <c r="I45" s="1128" t="s">
        <v>539</v>
      </c>
      <c r="J45" s="1128" t="s">
        <v>515</v>
      </c>
      <c r="K45" s="1128" t="s">
        <v>539</v>
      </c>
      <c r="L45" s="1128" t="s">
        <v>516</v>
      </c>
      <c r="M45" s="1131" t="s">
        <v>539</v>
      </c>
      <c r="P45" s="1421">
        <v>18</v>
      </c>
      <c r="Q45" s="1451" t="s">
        <v>44</v>
      </c>
      <c r="R45" s="1417" t="s">
        <v>525</v>
      </c>
      <c r="S45" s="1422">
        <f>M30</f>
        <v>189</v>
      </c>
      <c r="T45" s="1422">
        <f>C33</f>
        <v>179</v>
      </c>
      <c r="U45" s="1422">
        <f>E36</f>
        <v>135</v>
      </c>
      <c r="V45" s="1425">
        <v>0</v>
      </c>
      <c r="W45" s="1423">
        <f t="shared" si="18"/>
        <v>503</v>
      </c>
      <c r="X45" s="1422">
        <v>24</v>
      </c>
      <c r="Y45" s="1452">
        <f t="shared" si="16"/>
        <v>527</v>
      </c>
      <c r="Z45" s="1424">
        <f t="shared" si="17"/>
        <v>175.66666666666666</v>
      </c>
      <c r="AE45" s="1432"/>
    </row>
    <row r="46" spans="1:33" s="1175" customFormat="1" ht="20.100000000000001" customHeight="1" outlineLevel="1" x14ac:dyDescent="0.2">
      <c r="A46" s="1703"/>
      <c r="B46" s="1302" t="s">
        <v>11</v>
      </c>
      <c r="C46" s="1108">
        <v>171</v>
      </c>
      <c r="D46" s="1302" t="s">
        <v>41</v>
      </c>
      <c r="E46" s="1108">
        <v>176</v>
      </c>
      <c r="F46" s="1303" t="s">
        <v>50</v>
      </c>
      <c r="G46" s="1108">
        <v>180</v>
      </c>
      <c r="H46" s="1302" t="s">
        <v>566</v>
      </c>
      <c r="I46" s="1108">
        <v>137</v>
      </c>
      <c r="J46" s="1302" t="s">
        <v>39</v>
      </c>
      <c r="K46" s="1108">
        <v>217</v>
      </c>
      <c r="L46" s="1302" t="s">
        <v>47</v>
      </c>
      <c r="M46" s="1109">
        <v>191</v>
      </c>
      <c r="N46" s="1160"/>
      <c r="O46" s="1160"/>
      <c r="P46" s="1161"/>
      <c r="Q46" s="1161"/>
      <c r="R46" s="1161"/>
      <c r="S46" s="1161"/>
      <c r="T46" s="1161"/>
      <c r="U46" s="1161"/>
      <c r="V46" s="1161"/>
      <c r="W46" s="1161"/>
      <c r="X46" s="1161"/>
      <c r="Y46" s="1161"/>
      <c r="Z46" s="1161"/>
      <c r="AE46" s="1432"/>
    </row>
    <row r="47" spans="1:33" s="1175" customFormat="1" ht="20.100000000000001" customHeight="1" outlineLevel="1" thickBot="1" x14ac:dyDescent="0.25">
      <c r="A47" s="1705"/>
      <c r="B47" s="1317" t="s">
        <v>599</v>
      </c>
      <c r="C47" s="1111">
        <v>149</v>
      </c>
      <c r="D47" s="1318" t="s">
        <v>567</v>
      </c>
      <c r="E47" s="1111">
        <v>129</v>
      </c>
      <c r="F47" s="1318" t="s">
        <v>575</v>
      </c>
      <c r="G47" s="1111">
        <v>147</v>
      </c>
      <c r="H47" s="1318" t="s">
        <v>51</v>
      </c>
      <c r="I47" s="1111">
        <v>115</v>
      </c>
      <c r="J47" s="1318" t="s">
        <v>631</v>
      </c>
      <c r="K47" s="1111">
        <v>95</v>
      </c>
      <c r="L47" s="1317" t="s">
        <v>633</v>
      </c>
      <c r="M47" s="1112">
        <v>166</v>
      </c>
      <c r="N47" s="1160"/>
      <c r="O47" s="1160"/>
      <c r="P47" s="1161"/>
      <c r="Q47" s="1161"/>
      <c r="R47" s="1161"/>
      <c r="S47" s="1161"/>
      <c r="T47" s="1161"/>
      <c r="U47" s="1161"/>
      <c r="V47" s="1161"/>
      <c r="W47" s="1161"/>
      <c r="X47" s="1161"/>
      <c r="Y47" s="1161"/>
      <c r="Z47" s="1161"/>
      <c r="AE47" s="1432"/>
    </row>
    <row r="48" spans="1:33" s="1175" customFormat="1" ht="20.100000000000001" customHeight="1" outlineLevel="1" x14ac:dyDescent="0.2">
      <c r="A48" s="1176"/>
      <c r="B48" s="1205"/>
      <c r="C48" s="1161"/>
      <c r="D48" s="1205"/>
      <c r="E48" s="1161"/>
      <c r="F48" s="1192"/>
      <c r="G48" s="1161"/>
      <c r="H48" s="1192"/>
      <c r="I48" s="1161"/>
      <c r="J48" s="1192"/>
      <c r="K48" s="1161"/>
      <c r="L48" s="1192"/>
      <c r="M48" s="1161"/>
      <c r="N48" s="1160"/>
      <c r="O48" s="1160"/>
      <c r="P48" s="1161"/>
      <c r="Q48" s="1161"/>
      <c r="R48" s="1161"/>
      <c r="S48" s="1161"/>
      <c r="T48" s="1161"/>
      <c r="U48" s="1161"/>
      <c r="V48" s="1161"/>
      <c r="W48" s="1161"/>
      <c r="X48" s="1161"/>
      <c r="Y48" s="1161"/>
      <c r="Z48" s="1161"/>
      <c r="AE48" s="1432"/>
    </row>
    <row r="49" spans="1:31" s="1175" customFormat="1" ht="20.100000000000001" customHeight="1" outlineLevel="1" x14ac:dyDescent="0.2">
      <c r="A49" s="1179"/>
      <c r="B49" s="1160"/>
      <c r="C49" s="1160"/>
      <c r="D49" s="1160"/>
      <c r="E49" s="1160"/>
      <c r="F49" s="1160"/>
      <c r="G49" s="1160"/>
      <c r="H49" s="1160"/>
      <c r="I49" s="1160"/>
      <c r="J49" s="1160"/>
      <c r="K49" s="1160"/>
      <c r="L49" s="1160"/>
      <c r="M49" s="1160"/>
      <c r="N49" s="1160"/>
      <c r="O49" s="1160"/>
      <c r="P49" s="1161"/>
      <c r="Q49" s="1161"/>
      <c r="R49" s="1161"/>
      <c r="S49" s="1161"/>
      <c r="T49" s="1161"/>
      <c r="U49" s="1161"/>
      <c r="V49" s="1161"/>
      <c r="W49" s="1161"/>
      <c r="X49" s="1161"/>
      <c r="Y49" s="1161"/>
      <c r="Z49" s="1161"/>
      <c r="AE49" s="1432"/>
    </row>
    <row r="50" spans="1:31" s="1175" customFormat="1" ht="20.100000000000001" customHeight="1" outlineLevel="1" x14ac:dyDescent="0.2">
      <c r="A50" s="1437" t="s">
        <v>90</v>
      </c>
      <c r="B50" s="1151"/>
      <c r="C50" s="1151"/>
      <c r="D50" s="1151"/>
      <c r="E50" s="1151"/>
      <c r="F50" s="1151"/>
      <c r="G50" s="1151"/>
      <c r="H50" s="1151"/>
      <c r="I50" s="1151"/>
      <c r="J50" s="1151"/>
      <c r="K50" s="1151"/>
      <c r="L50" s="1151"/>
      <c r="M50" s="1151"/>
      <c r="N50" s="1160"/>
      <c r="O50" s="1160"/>
      <c r="P50" s="1160"/>
      <c r="Q50" s="1192"/>
      <c r="R50" s="1160"/>
      <c r="S50" s="1160"/>
      <c r="T50" s="1205"/>
      <c r="U50" s="1205"/>
      <c r="V50" s="1205"/>
      <c r="W50" s="1205"/>
      <c r="X50" s="1205"/>
      <c r="Y50" s="1190"/>
      <c r="Z50" s="1190"/>
      <c r="AE50" s="1432"/>
    </row>
    <row r="51" spans="1:31" s="1175" customFormat="1" ht="20.100000000000001" customHeight="1" outlineLevel="1" thickBot="1" x14ac:dyDescent="0.25">
      <c r="A51" s="1151"/>
      <c r="B51" s="1151"/>
      <c r="C51" s="1151"/>
      <c r="D51" s="1151"/>
      <c r="E51" s="1151"/>
      <c r="F51" s="1151"/>
      <c r="G51" s="1151"/>
      <c r="H51" s="1151"/>
      <c r="I51" s="1151"/>
      <c r="J51" s="1151"/>
      <c r="K51" s="1151"/>
      <c r="L51" s="1151"/>
      <c r="M51" s="1151"/>
      <c r="N51" s="1160"/>
      <c r="O51" s="1160"/>
      <c r="P51" s="1416"/>
      <c r="Q51" s="1205"/>
      <c r="R51" s="1160"/>
      <c r="S51" s="1160"/>
      <c r="T51" s="1160"/>
      <c r="U51" s="1160"/>
      <c r="V51" s="1160"/>
      <c r="W51" s="1160"/>
      <c r="X51" s="1160"/>
      <c r="Y51" s="1160"/>
      <c r="Z51" s="1160"/>
      <c r="AE51" s="1432"/>
    </row>
    <row r="52" spans="1:31" s="1160" customFormat="1" ht="20.100000000000001" customHeight="1" outlineLevel="1" x14ac:dyDescent="0.2">
      <c r="A52" s="1706" t="s">
        <v>538</v>
      </c>
      <c r="B52" s="1707"/>
      <c r="C52" s="1707"/>
      <c r="D52" s="1707"/>
      <c r="E52" s="1707"/>
      <c r="F52" s="1707"/>
      <c r="G52" s="1707"/>
      <c r="H52" s="1707"/>
      <c r="I52" s="1707"/>
      <c r="J52" s="1707"/>
      <c r="K52" s="1707"/>
      <c r="L52" s="1707"/>
      <c r="M52" s="1708"/>
      <c r="N52" s="1151"/>
      <c r="O52" s="1151"/>
      <c r="P52" s="1743" t="s">
        <v>529</v>
      </c>
      <c r="Q52" s="1743"/>
      <c r="R52" s="1743"/>
      <c r="S52" s="1743"/>
      <c r="T52" s="1743"/>
      <c r="U52" s="1743"/>
      <c r="V52" s="1743"/>
      <c r="W52" s="1743"/>
      <c r="X52" s="1743"/>
      <c r="Y52" s="1743"/>
      <c r="Z52" s="1743"/>
      <c r="AB52" s="1739" t="s">
        <v>5</v>
      </c>
      <c r="AC52" s="1739" t="s">
        <v>472</v>
      </c>
      <c r="AD52" s="1739" t="s">
        <v>513</v>
      </c>
      <c r="AE52" s="1433"/>
    </row>
    <row r="53" spans="1:31" s="1151" customFormat="1" ht="20.100000000000001" customHeight="1" outlineLevel="1" x14ac:dyDescent="0.2">
      <c r="A53" s="1702" t="s">
        <v>514</v>
      </c>
      <c r="B53" s="1128" t="s">
        <v>121</v>
      </c>
      <c r="C53" s="1128" t="s">
        <v>539</v>
      </c>
      <c r="D53" s="1129" t="s">
        <v>122</v>
      </c>
      <c r="E53" s="1128" t="s">
        <v>539</v>
      </c>
      <c r="F53" s="1129" t="s">
        <v>123</v>
      </c>
      <c r="G53" s="1128" t="s">
        <v>539</v>
      </c>
      <c r="H53" s="1129" t="s">
        <v>124</v>
      </c>
      <c r="I53" s="1128" t="s">
        <v>539</v>
      </c>
      <c r="J53" s="1129" t="s">
        <v>515</v>
      </c>
      <c r="K53" s="1128" t="s">
        <v>539</v>
      </c>
      <c r="L53" s="1129" t="s">
        <v>516</v>
      </c>
      <c r="M53" s="1131" t="s">
        <v>539</v>
      </c>
      <c r="P53" s="1426" t="s">
        <v>511</v>
      </c>
      <c r="Q53" s="1426" t="s">
        <v>472</v>
      </c>
      <c r="R53" s="1427" t="s">
        <v>132</v>
      </c>
      <c r="S53" s="1128" t="s">
        <v>1</v>
      </c>
      <c r="T53" s="1128" t="s">
        <v>2</v>
      </c>
      <c r="U53" s="1128" t="s">
        <v>3</v>
      </c>
      <c r="V53" s="1428" t="s">
        <v>94</v>
      </c>
      <c r="W53" s="1429" t="s">
        <v>517</v>
      </c>
      <c r="X53" s="1128" t="s">
        <v>536</v>
      </c>
      <c r="Y53" s="1128" t="s">
        <v>537</v>
      </c>
      <c r="Z53" s="1128" t="s">
        <v>0</v>
      </c>
      <c r="AA53" s="1160"/>
      <c r="AB53" s="1740"/>
      <c r="AC53" s="1740"/>
      <c r="AD53" s="1740"/>
      <c r="AE53" s="1431"/>
    </row>
    <row r="54" spans="1:31" s="1151" customFormat="1" ht="20.100000000000001" customHeight="1" x14ac:dyDescent="0.2">
      <c r="A54" s="1703"/>
      <c r="B54" s="1302" t="str">
        <f>Q54</f>
        <v>Самофеев Сергей</v>
      </c>
      <c r="C54" s="1108">
        <v>152</v>
      </c>
      <c r="D54" s="1302" t="str">
        <f>Q57</f>
        <v>Карунас Антон</v>
      </c>
      <c r="E54" s="1108">
        <v>146</v>
      </c>
      <c r="F54" s="1302" t="str">
        <f>Q60</f>
        <v>Постоенко Андрей</v>
      </c>
      <c r="G54" s="1108">
        <v>157</v>
      </c>
      <c r="H54" s="1302" t="str">
        <f>Q63</f>
        <v>Сметанин Дмитрий</v>
      </c>
      <c r="I54" s="1108">
        <v>145</v>
      </c>
      <c r="J54" s="1302" t="str">
        <f>Q66</f>
        <v>Эммерих Эдуард</v>
      </c>
      <c r="K54" s="1108">
        <v>175</v>
      </c>
      <c r="L54" s="1303" t="str">
        <f>Q69</f>
        <v>Кравченко Оксана</v>
      </c>
      <c r="M54" s="1109">
        <v>169</v>
      </c>
      <c r="N54" s="1180"/>
      <c r="O54" s="1160"/>
      <c r="P54" s="1421">
        <v>1</v>
      </c>
      <c r="Q54" s="1436" t="s">
        <v>571</v>
      </c>
      <c r="R54" s="1417" t="s">
        <v>70</v>
      </c>
      <c r="S54" s="1422">
        <f>C54</f>
        <v>152</v>
      </c>
      <c r="T54" s="1422">
        <f>E60</f>
        <v>126</v>
      </c>
      <c r="U54" s="1422">
        <f>G63</f>
        <v>129</v>
      </c>
      <c r="V54" s="1425"/>
      <c r="W54" s="1423">
        <f>SUM(S54:V54)-MIN(S54:V54)</f>
        <v>281</v>
      </c>
      <c r="X54" s="1422">
        <v>0</v>
      </c>
      <c r="Y54" s="1452">
        <f>SUM(W54:X54)</f>
        <v>281</v>
      </c>
      <c r="Z54" s="1424">
        <f>Y54/3</f>
        <v>93.666666666666671</v>
      </c>
      <c r="AA54" s="1160"/>
      <c r="AB54" s="1458">
        <v>1</v>
      </c>
      <c r="AC54" s="1454" t="s">
        <v>47</v>
      </c>
      <c r="AD54" s="1459">
        <v>626</v>
      </c>
      <c r="AE54" s="1431"/>
    </row>
    <row r="55" spans="1:31" s="1151" customFormat="1" ht="20.100000000000001" customHeight="1" outlineLevel="1" x14ac:dyDescent="0.2">
      <c r="A55" s="1703"/>
      <c r="B55" s="1302" t="str">
        <f t="shared" ref="B55:B56" si="19">Q55</f>
        <v>Пушкарев Александр</v>
      </c>
      <c r="C55" s="1108">
        <v>147</v>
      </c>
      <c r="D55" s="1302" t="str">
        <f t="shared" ref="D55:D56" si="20">Q58</f>
        <v>Гамов Евгений</v>
      </c>
      <c r="E55" s="1108">
        <v>147</v>
      </c>
      <c r="F55" s="1303" t="str">
        <f t="shared" ref="F55:F56" si="21">Q61</f>
        <v>Адаева Наталья</v>
      </c>
      <c r="G55" s="1108">
        <v>146</v>
      </c>
      <c r="H55" s="1303" t="str">
        <f t="shared" ref="H55:H56" si="22">Q64</f>
        <v>Солонкова Екатерина</v>
      </c>
      <c r="I55" s="1108">
        <v>164</v>
      </c>
      <c r="J55" s="1303" t="str">
        <f t="shared" ref="J55:J56" si="23">Q67</f>
        <v>Женихова Евгения</v>
      </c>
      <c r="K55" s="1108">
        <v>167</v>
      </c>
      <c r="L55" s="1302" t="str">
        <f t="shared" ref="L55:L56" si="24">Q70</f>
        <v>Тулин Евгений</v>
      </c>
      <c r="M55" s="1109">
        <v>144</v>
      </c>
      <c r="N55" s="1159"/>
      <c r="O55" s="1160"/>
      <c r="P55" s="1421">
        <v>2</v>
      </c>
      <c r="Q55" s="1436" t="s">
        <v>12</v>
      </c>
      <c r="R55" s="1417" t="s">
        <v>75</v>
      </c>
      <c r="S55" s="1422">
        <f>C55</f>
        <v>147</v>
      </c>
      <c r="T55" s="1422">
        <f>E58</f>
        <v>199</v>
      </c>
      <c r="U55" s="1422">
        <f>G64</f>
        <v>185</v>
      </c>
      <c r="V55" s="1425">
        <v>0</v>
      </c>
      <c r="W55" s="1423">
        <f t="shared" ref="W55:W71" si="25">SUM(S55:V55)-MIN(S55:V55)</f>
        <v>531</v>
      </c>
      <c r="X55" s="1422">
        <v>0</v>
      </c>
      <c r="Y55" s="1452">
        <f t="shared" ref="Y55:Y71" si="26">SUM(W55:X55)</f>
        <v>531</v>
      </c>
      <c r="Z55" s="1424">
        <f t="shared" ref="Z55:Z71" si="27">Y55/3</f>
        <v>177</v>
      </c>
      <c r="AA55" s="1160"/>
      <c r="AB55" s="1458">
        <v>2</v>
      </c>
      <c r="AC55" s="1454" t="s">
        <v>41</v>
      </c>
      <c r="AD55" s="1459">
        <v>551</v>
      </c>
      <c r="AE55" s="1431"/>
    </row>
    <row r="56" spans="1:31" s="1160" customFormat="1" ht="20.100000000000001" customHeight="1" outlineLevel="1" x14ac:dyDescent="0.2">
      <c r="A56" s="1704"/>
      <c r="B56" s="1302" t="str">
        <f t="shared" si="19"/>
        <v>Черный Сергей</v>
      </c>
      <c r="C56" s="1108">
        <v>196</v>
      </c>
      <c r="D56" s="1302" t="str">
        <f t="shared" si="20"/>
        <v>Захаров Андрей</v>
      </c>
      <c r="E56" s="1108">
        <v>179</v>
      </c>
      <c r="F56" s="1303" t="str">
        <f t="shared" si="21"/>
        <v>Волкова Елена</v>
      </c>
      <c r="G56" s="1108">
        <v>152</v>
      </c>
      <c r="H56" s="1303" t="str">
        <f t="shared" si="22"/>
        <v>Клюева Наталья</v>
      </c>
      <c r="I56" s="1108">
        <v>150</v>
      </c>
      <c r="J56" s="1302" t="str">
        <f t="shared" si="23"/>
        <v>Ситников Алексей</v>
      </c>
      <c r="K56" s="1108">
        <v>163</v>
      </c>
      <c r="L56" s="1303" t="str">
        <f t="shared" si="24"/>
        <v>Морозова Ольга</v>
      </c>
      <c r="M56" s="1109">
        <v>137</v>
      </c>
      <c r="N56" s="1161"/>
      <c r="P56" s="1421">
        <v>3</v>
      </c>
      <c r="Q56" s="1436" t="s">
        <v>41</v>
      </c>
      <c r="R56" s="1417" t="s">
        <v>79</v>
      </c>
      <c r="S56" s="1422">
        <f>C56</f>
        <v>196</v>
      </c>
      <c r="T56" s="1422">
        <f>E59</f>
        <v>188</v>
      </c>
      <c r="U56" s="1422">
        <f>G62</f>
        <v>167</v>
      </c>
      <c r="V56" s="1425">
        <v>0</v>
      </c>
      <c r="W56" s="1423">
        <f t="shared" si="25"/>
        <v>551</v>
      </c>
      <c r="X56" s="1422">
        <v>0</v>
      </c>
      <c r="Y56" s="1452">
        <f t="shared" si="26"/>
        <v>551</v>
      </c>
      <c r="Z56" s="1424">
        <f t="shared" si="27"/>
        <v>183.66666666666666</v>
      </c>
      <c r="AB56" s="1458">
        <v>3</v>
      </c>
      <c r="AC56" s="1454" t="s">
        <v>34</v>
      </c>
      <c r="AD56" s="1459">
        <v>551</v>
      </c>
      <c r="AE56" s="1431"/>
    </row>
    <row r="57" spans="1:31" s="1160" customFormat="1" ht="20.100000000000001" customHeight="1" outlineLevel="1" x14ac:dyDescent="0.2">
      <c r="A57" s="1702" t="s">
        <v>518</v>
      </c>
      <c r="B57" s="1128" t="s">
        <v>121</v>
      </c>
      <c r="C57" s="1128" t="s">
        <v>539</v>
      </c>
      <c r="D57" s="1129" t="s">
        <v>122</v>
      </c>
      <c r="E57" s="1128" t="s">
        <v>539</v>
      </c>
      <c r="F57" s="1129" t="s">
        <v>123</v>
      </c>
      <c r="G57" s="1128" t="s">
        <v>539</v>
      </c>
      <c r="H57" s="1129" t="s">
        <v>124</v>
      </c>
      <c r="I57" s="1128" t="s">
        <v>539</v>
      </c>
      <c r="J57" s="1129" t="s">
        <v>515</v>
      </c>
      <c r="K57" s="1128" t="s">
        <v>539</v>
      </c>
      <c r="L57" s="1129" t="s">
        <v>516</v>
      </c>
      <c r="M57" s="1131" t="s">
        <v>539</v>
      </c>
      <c r="N57" s="1161"/>
      <c r="P57" s="1421">
        <v>4</v>
      </c>
      <c r="Q57" s="1436" t="s">
        <v>67</v>
      </c>
      <c r="R57" s="1417" t="s">
        <v>72</v>
      </c>
      <c r="S57" s="1422">
        <f>E54</f>
        <v>146</v>
      </c>
      <c r="T57" s="1422">
        <f>G60</f>
        <v>136</v>
      </c>
      <c r="U57" s="1422">
        <f>I63</f>
        <v>162</v>
      </c>
      <c r="V57" s="1425">
        <f>I71</f>
        <v>133</v>
      </c>
      <c r="W57" s="1423">
        <f t="shared" si="25"/>
        <v>444</v>
      </c>
      <c r="X57" s="1422">
        <v>0</v>
      </c>
      <c r="Y57" s="1452">
        <f t="shared" si="26"/>
        <v>444</v>
      </c>
      <c r="Z57" s="1424">
        <f t="shared" si="27"/>
        <v>148</v>
      </c>
      <c r="AB57" s="1458">
        <v>4</v>
      </c>
      <c r="AC57" s="1466" t="s">
        <v>50</v>
      </c>
      <c r="AD57" s="1459">
        <v>539</v>
      </c>
      <c r="AE57" s="1431"/>
    </row>
    <row r="58" spans="1:31" s="1160" customFormat="1" ht="20.100000000000001" customHeight="1" outlineLevel="1" x14ac:dyDescent="0.2">
      <c r="A58" s="1703"/>
      <c r="B58" s="1302" t="str">
        <f>L55</f>
        <v>Тулин Евгений</v>
      </c>
      <c r="C58" s="1108">
        <v>125</v>
      </c>
      <c r="D58" s="1302" t="str">
        <f>B55</f>
        <v>Пушкарев Александр</v>
      </c>
      <c r="E58" s="1108">
        <v>199</v>
      </c>
      <c r="F58" s="1302" t="str">
        <f>D55</f>
        <v>Гамов Евгений</v>
      </c>
      <c r="G58" s="1108">
        <v>121</v>
      </c>
      <c r="H58" s="1303" t="str">
        <f>F55</f>
        <v>Адаева Наталья</v>
      </c>
      <c r="I58" s="1108">
        <v>192</v>
      </c>
      <c r="J58" s="1303" t="str">
        <f>H55</f>
        <v>Солонкова Екатерина</v>
      </c>
      <c r="K58" s="1108">
        <v>176</v>
      </c>
      <c r="L58" s="1303" t="str">
        <f>J55</f>
        <v>Женихова Евгения</v>
      </c>
      <c r="M58" s="1109">
        <v>167</v>
      </c>
      <c r="N58" s="1161"/>
      <c r="P58" s="1421">
        <v>5</v>
      </c>
      <c r="Q58" s="1436" t="s">
        <v>25</v>
      </c>
      <c r="R58" s="1417" t="s">
        <v>76</v>
      </c>
      <c r="S58" s="1422">
        <f>E55</f>
        <v>147</v>
      </c>
      <c r="T58" s="1422">
        <f>G58</f>
        <v>121</v>
      </c>
      <c r="U58" s="1422">
        <f>I64</f>
        <v>130</v>
      </c>
      <c r="V58" s="1425">
        <v>0</v>
      </c>
      <c r="W58" s="1423">
        <f t="shared" si="25"/>
        <v>398</v>
      </c>
      <c r="X58" s="1422">
        <v>0</v>
      </c>
      <c r="Y58" s="1452">
        <f t="shared" si="26"/>
        <v>398</v>
      </c>
      <c r="Z58" s="1424">
        <f t="shared" si="27"/>
        <v>132.66666666666666</v>
      </c>
      <c r="AB58" s="1458">
        <v>5</v>
      </c>
      <c r="AC58" s="1466" t="s">
        <v>44</v>
      </c>
      <c r="AD58" s="1459">
        <v>532</v>
      </c>
      <c r="AE58" s="1431"/>
    </row>
    <row r="59" spans="1:31" s="1160" customFormat="1" ht="20.100000000000001" customHeight="1" outlineLevel="1" x14ac:dyDescent="0.2">
      <c r="A59" s="1703"/>
      <c r="B59" s="1303" t="str">
        <f>L56</f>
        <v>Морозова Ольга</v>
      </c>
      <c r="C59" s="1108">
        <v>126</v>
      </c>
      <c r="D59" s="1302" t="str">
        <f>B56</f>
        <v>Черный Сергей</v>
      </c>
      <c r="E59" s="1108">
        <v>188</v>
      </c>
      <c r="F59" s="1302" t="str">
        <f>D56</f>
        <v>Захаров Андрей</v>
      </c>
      <c r="G59" s="1108">
        <v>236</v>
      </c>
      <c r="H59" s="1303" t="str">
        <f>F56</f>
        <v>Волкова Елена</v>
      </c>
      <c r="I59" s="1108">
        <v>149</v>
      </c>
      <c r="J59" s="1303" t="str">
        <f>H56</f>
        <v>Клюева Наталья</v>
      </c>
      <c r="K59" s="1108">
        <v>177</v>
      </c>
      <c r="L59" s="1302" t="str">
        <f>J56</f>
        <v>Ситников Алексей</v>
      </c>
      <c r="M59" s="1109">
        <v>197</v>
      </c>
      <c r="P59" s="1421">
        <v>6</v>
      </c>
      <c r="Q59" s="1436" t="s">
        <v>47</v>
      </c>
      <c r="R59" s="1417" t="s">
        <v>80</v>
      </c>
      <c r="S59" s="1422">
        <f>E56</f>
        <v>179</v>
      </c>
      <c r="T59" s="1422">
        <f>G59</f>
        <v>236</v>
      </c>
      <c r="U59" s="1422">
        <f>I62</f>
        <v>211</v>
      </c>
      <c r="V59" s="1425">
        <v>0</v>
      </c>
      <c r="W59" s="1423">
        <f t="shared" si="25"/>
        <v>626</v>
      </c>
      <c r="X59" s="1422">
        <v>0</v>
      </c>
      <c r="Y59" s="1452">
        <f t="shared" si="26"/>
        <v>626</v>
      </c>
      <c r="Z59" s="1424">
        <f t="shared" si="27"/>
        <v>208.66666666666666</v>
      </c>
      <c r="AB59" s="1458">
        <v>6</v>
      </c>
      <c r="AC59" s="1454" t="s">
        <v>12</v>
      </c>
      <c r="AD59" s="1459">
        <v>531</v>
      </c>
      <c r="AE59" s="1431"/>
    </row>
    <row r="60" spans="1:31" s="1160" customFormat="1" ht="20.100000000000001" customHeight="1" outlineLevel="1" x14ac:dyDescent="0.2">
      <c r="A60" s="1704"/>
      <c r="B60" s="1303" t="str">
        <f>L54</f>
        <v>Кравченко Оксана</v>
      </c>
      <c r="C60" s="1108">
        <v>145</v>
      </c>
      <c r="D60" s="1302" t="str">
        <f>B54</f>
        <v>Самофеев Сергей</v>
      </c>
      <c r="E60" s="1108">
        <v>126</v>
      </c>
      <c r="F60" s="1302" t="str">
        <f>D54</f>
        <v>Карунас Антон</v>
      </c>
      <c r="G60" s="1108">
        <v>136</v>
      </c>
      <c r="H60" s="1302" t="str">
        <f>F54</f>
        <v>Постоенко Андрей</v>
      </c>
      <c r="I60" s="1108">
        <v>137</v>
      </c>
      <c r="J60" s="1302" t="str">
        <f>H54</f>
        <v>Сметанин Дмитрий</v>
      </c>
      <c r="K60" s="1108">
        <v>148</v>
      </c>
      <c r="L60" s="1302" t="str">
        <f>J54</f>
        <v>Эммерих Эдуард</v>
      </c>
      <c r="M60" s="1109">
        <v>156</v>
      </c>
      <c r="P60" s="1421">
        <v>7</v>
      </c>
      <c r="Q60" s="1436" t="s">
        <v>68</v>
      </c>
      <c r="R60" s="1417" t="s">
        <v>73</v>
      </c>
      <c r="S60" s="1422">
        <f>G54</f>
        <v>157</v>
      </c>
      <c r="T60" s="1422">
        <f>I60</f>
        <v>137</v>
      </c>
      <c r="U60" s="1422">
        <f>K63</f>
        <v>177</v>
      </c>
      <c r="V60" s="1425">
        <f>E70</f>
        <v>171</v>
      </c>
      <c r="W60" s="1423">
        <f t="shared" si="25"/>
        <v>505</v>
      </c>
      <c r="X60" s="1422">
        <v>0</v>
      </c>
      <c r="Y60" s="1452">
        <f t="shared" si="26"/>
        <v>505</v>
      </c>
      <c r="Z60" s="1424">
        <f t="shared" si="27"/>
        <v>168.33333333333334</v>
      </c>
      <c r="AB60" s="1458">
        <v>7</v>
      </c>
      <c r="AC60" s="1466" t="s">
        <v>580</v>
      </c>
      <c r="AD60" s="1459">
        <v>531</v>
      </c>
      <c r="AE60" s="1431"/>
    </row>
    <row r="61" spans="1:31" s="1160" customFormat="1" ht="20.100000000000001" customHeight="1" outlineLevel="1" x14ac:dyDescent="0.2">
      <c r="A61" s="1702" t="s">
        <v>519</v>
      </c>
      <c r="B61" s="1128" t="s">
        <v>121</v>
      </c>
      <c r="C61" s="1128" t="s">
        <v>539</v>
      </c>
      <c r="D61" s="1129" t="s">
        <v>122</v>
      </c>
      <c r="E61" s="1128" t="s">
        <v>539</v>
      </c>
      <c r="F61" s="1129" t="s">
        <v>123</v>
      </c>
      <c r="G61" s="1128" t="s">
        <v>539</v>
      </c>
      <c r="H61" s="1129" t="s">
        <v>124</v>
      </c>
      <c r="I61" s="1128" t="s">
        <v>539</v>
      </c>
      <c r="J61" s="1129" t="s">
        <v>515</v>
      </c>
      <c r="K61" s="1128" t="s">
        <v>539</v>
      </c>
      <c r="L61" s="1129" t="s">
        <v>516</v>
      </c>
      <c r="M61" s="1131" t="s">
        <v>539</v>
      </c>
      <c r="N61" s="1159"/>
      <c r="P61" s="1421">
        <v>8</v>
      </c>
      <c r="Q61" s="1451" t="s">
        <v>44</v>
      </c>
      <c r="R61" s="1417" t="s">
        <v>77</v>
      </c>
      <c r="S61" s="1422">
        <f>G55</f>
        <v>146</v>
      </c>
      <c r="T61" s="1422">
        <f>I58</f>
        <v>192</v>
      </c>
      <c r="U61" s="1422">
        <f>K64</f>
        <v>147</v>
      </c>
      <c r="V61" s="1425">
        <f>G70</f>
        <v>169</v>
      </c>
      <c r="W61" s="1423">
        <f t="shared" si="25"/>
        <v>508</v>
      </c>
      <c r="X61" s="1422">
        <v>24</v>
      </c>
      <c r="Y61" s="1452">
        <f t="shared" si="26"/>
        <v>532</v>
      </c>
      <c r="Z61" s="1424">
        <f t="shared" si="27"/>
        <v>177.33333333333334</v>
      </c>
      <c r="AB61" s="1458">
        <v>8</v>
      </c>
      <c r="AC61" s="1466" t="s">
        <v>14</v>
      </c>
      <c r="AD61" s="1459">
        <v>525</v>
      </c>
      <c r="AE61" s="1431"/>
    </row>
    <row r="62" spans="1:31" s="1160" customFormat="1" ht="20.100000000000001" customHeight="1" outlineLevel="1" x14ac:dyDescent="0.2">
      <c r="A62" s="1703"/>
      <c r="B62" s="1302" t="str">
        <f>J56</f>
        <v>Ситников Алексей</v>
      </c>
      <c r="C62" s="1108">
        <v>154</v>
      </c>
      <c r="D62" s="1303" t="str">
        <f>L56</f>
        <v>Морозова Ольга</v>
      </c>
      <c r="E62" s="1108">
        <v>150</v>
      </c>
      <c r="F62" s="1302" t="str">
        <f>B56</f>
        <v>Черный Сергей</v>
      </c>
      <c r="G62" s="1108">
        <v>167</v>
      </c>
      <c r="H62" s="1302" t="str">
        <f>D56</f>
        <v>Захаров Андрей</v>
      </c>
      <c r="I62" s="1108">
        <v>211</v>
      </c>
      <c r="J62" s="1303" t="str">
        <f>F56</f>
        <v>Волкова Елена</v>
      </c>
      <c r="K62" s="1108">
        <v>135</v>
      </c>
      <c r="L62" s="1303" t="str">
        <f>H56</f>
        <v>Клюева Наталья</v>
      </c>
      <c r="M62" s="1109">
        <v>148</v>
      </c>
      <c r="N62" s="1161"/>
      <c r="O62" s="1175"/>
      <c r="P62" s="1421">
        <v>9</v>
      </c>
      <c r="Q62" s="1451" t="s">
        <v>585</v>
      </c>
      <c r="R62" s="1417" t="s">
        <v>71</v>
      </c>
      <c r="S62" s="1422">
        <f>G56</f>
        <v>152</v>
      </c>
      <c r="T62" s="1422">
        <f>I59</f>
        <v>149</v>
      </c>
      <c r="U62" s="1422">
        <f>K62</f>
        <v>135</v>
      </c>
      <c r="V62" s="1425">
        <f>G71</f>
        <v>147</v>
      </c>
      <c r="W62" s="1423">
        <f t="shared" si="25"/>
        <v>448</v>
      </c>
      <c r="X62" s="1422">
        <v>24</v>
      </c>
      <c r="Y62" s="1452">
        <f t="shared" si="26"/>
        <v>472</v>
      </c>
      <c r="Z62" s="1424">
        <f t="shared" si="27"/>
        <v>157.33333333333334</v>
      </c>
      <c r="AB62" s="1458">
        <v>9</v>
      </c>
      <c r="AC62" s="1454" t="s">
        <v>39</v>
      </c>
      <c r="AD62" s="1459">
        <v>517</v>
      </c>
      <c r="AE62" s="1431"/>
    </row>
    <row r="63" spans="1:31" s="1160" customFormat="1" ht="20.100000000000001" customHeight="1" outlineLevel="1" x14ac:dyDescent="0.2">
      <c r="A63" s="1703"/>
      <c r="B63" s="1302" t="str">
        <f>J54</f>
        <v>Эммерих Эдуард</v>
      </c>
      <c r="C63" s="1108">
        <v>175</v>
      </c>
      <c r="D63" s="1303" t="str">
        <f>L54</f>
        <v>Кравченко Оксана</v>
      </c>
      <c r="E63" s="1108">
        <v>187</v>
      </c>
      <c r="F63" s="1302" t="str">
        <f>B54</f>
        <v>Самофеев Сергей</v>
      </c>
      <c r="G63" s="1108">
        <v>129</v>
      </c>
      <c r="H63" s="1302" t="str">
        <f>D54</f>
        <v>Карунас Антон</v>
      </c>
      <c r="I63" s="1108">
        <v>162</v>
      </c>
      <c r="J63" s="1302" t="str">
        <f>F54</f>
        <v>Постоенко Андрей</v>
      </c>
      <c r="K63" s="1108">
        <v>177</v>
      </c>
      <c r="L63" s="1302" t="str">
        <f>H54</f>
        <v>Сметанин Дмитрий</v>
      </c>
      <c r="M63" s="1109">
        <v>167</v>
      </c>
      <c r="N63" s="1161"/>
      <c r="O63" s="1175"/>
      <c r="P63" s="1421">
        <v>10</v>
      </c>
      <c r="Q63" s="1436" t="s">
        <v>573</v>
      </c>
      <c r="R63" s="1417" t="s">
        <v>74</v>
      </c>
      <c r="S63" s="1422">
        <f>I54</f>
        <v>145</v>
      </c>
      <c r="T63" s="1422">
        <f>K60</f>
        <v>148</v>
      </c>
      <c r="U63" s="1422">
        <f>M63</f>
        <v>167</v>
      </c>
      <c r="V63" s="1425">
        <f>I70</f>
        <v>184</v>
      </c>
      <c r="W63" s="1423">
        <f t="shared" si="25"/>
        <v>499</v>
      </c>
      <c r="X63" s="1422">
        <v>0</v>
      </c>
      <c r="Y63" s="1452">
        <f t="shared" si="26"/>
        <v>499</v>
      </c>
      <c r="Z63" s="1424">
        <f t="shared" si="27"/>
        <v>166.33333333333334</v>
      </c>
      <c r="AA63" s="1151"/>
      <c r="AB63" s="1458">
        <v>10</v>
      </c>
      <c r="AC63" s="1454" t="s">
        <v>68</v>
      </c>
      <c r="AD63" s="1459">
        <v>505</v>
      </c>
      <c r="AE63" s="1431"/>
    </row>
    <row r="64" spans="1:31" s="1160" customFormat="1" ht="20.100000000000001" customHeight="1" outlineLevel="1" thickBot="1" x14ac:dyDescent="0.25">
      <c r="A64" s="1705"/>
      <c r="B64" s="1317" t="str">
        <f>J55</f>
        <v>Женихова Евгения</v>
      </c>
      <c r="C64" s="1111">
        <v>163</v>
      </c>
      <c r="D64" s="1318" t="str">
        <f>L55</f>
        <v>Тулин Евгений</v>
      </c>
      <c r="E64" s="1111">
        <v>154</v>
      </c>
      <c r="F64" s="1318" t="str">
        <f>B55</f>
        <v>Пушкарев Александр</v>
      </c>
      <c r="G64" s="1111">
        <v>185</v>
      </c>
      <c r="H64" s="1318" t="str">
        <f>D55</f>
        <v>Гамов Евгений</v>
      </c>
      <c r="I64" s="1111">
        <v>130</v>
      </c>
      <c r="J64" s="1317" t="str">
        <f>F55</f>
        <v>Адаева Наталья</v>
      </c>
      <c r="K64" s="1111">
        <v>147</v>
      </c>
      <c r="L64" s="1317" t="str">
        <f>H55</f>
        <v>Солонкова Екатерина</v>
      </c>
      <c r="M64" s="1112">
        <v>167</v>
      </c>
      <c r="N64" s="1161"/>
      <c r="O64" s="1175"/>
      <c r="P64" s="1421">
        <v>11</v>
      </c>
      <c r="Q64" s="1451" t="s">
        <v>580</v>
      </c>
      <c r="R64" s="1417" t="s">
        <v>78</v>
      </c>
      <c r="S64" s="1422">
        <f>I55</f>
        <v>164</v>
      </c>
      <c r="T64" s="1422">
        <f>K58</f>
        <v>176</v>
      </c>
      <c r="U64" s="1422">
        <f>M64</f>
        <v>167</v>
      </c>
      <c r="V64" s="1425">
        <f>K71</f>
        <v>134</v>
      </c>
      <c r="W64" s="1423">
        <f t="shared" si="25"/>
        <v>507</v>
      </c>
      <c r="X64" s="1422">
        <v>24</v>
      </c>
      <c r="Y64" s="1452">
        <f t="shared" si="26"/>
        <v>531</v>
      </c>
      <c r="Z64" s="1424">
        <f t="shared" si="27"/>
        <v>177</v>
      </c>
      <c r="AA64" s="1151"/>
      <c r="AB64" s="1458">
        <v>11</v>
      </c>
      <c r="AC64" s="1454" t="s">
        <v>573</v>
      </c>
      <c r="AD64" s="1459">
        <v>499</v>
      </c>
      <c r="AE64" s="1431"/>
    </row>
    <row r="65" spans="1:60" s="1160" customFormat="1" ht="20.100000000000001" customHeight="1" outlineLevel="1" x14ac:dyDescent="0.2">
      <c r="A65" s="1176"/>
      <c r="B65" s="1205"/>
      <c r="C65" s="1161"/>
      <c r="D65" s="1205"/>
      <c r="E65" s="1161"/>
      <c r="F65" s="1192"/>
      <c r="G65" s="1161"/>
      <c r="H65" s="1192"/>
      <c r="I65" s="1161"/>
      <c r="J65" s="1192"/>
      <c r="K65" s="1161"/>
      <c r="L65" s="1192"/>
      <c r="M65" s="1161"/>
      <c r="N65" s="1161"/>
      <c r="O65" s="1175"/>
      <c r="P65" s="1421">
        <v>12</v>
      </c>
      <c r="Q65" s="1451" t="s">
        <v>46</v>
      </c>
      <c r="R65" s="1417" t="s">
        <v>81</v>
      </c>
      <c r="S65" s="1422">
        <f>I56</f>
        <v>150</v>
      </c>
      <c r="T65" s="1422">
        <f>K59</f>
        <v>177</v>
      </c>
      <c r="U65" s="1422">
        <f>M62</f>
        <v>148</v>
      </c>
      <c r="V65" s="1425">
        <f>E71</f>
        <v>148</v>
      </c>
      <c r="W65" s="1423">
        <f t="shared" si="25"/>
        <v>475</v>
      </c>
      <c r="X65" s="1422">
        <v>24</v>
      </c>
      <c r="Y65" s="1452">
        <f t="shared" si="26"/>
        <v>499</v>
      </c>
      <c r="Z65" s="1424">
        <f t="shared" si="27"/>
        <v>166.33333333333334</v>
      </c>
      <c r="AA65" s="1151"/>
      <c r="AB65" s="1458">
        <v>12</v>
      </c>
      <c r="AC65" s="1466" t="s">
        <v>46</v>
      </c>
      <c r="AD65" s="1459">
        <v>499</v>
      </c>
      <c r="AE65" s="1431"/>
    </row>
    <row r="66" spans="1:60" s="1151" customFormat="1" ht="20.100000000000001" customHeight="1" outlineLevel="1" x14ac:dyDescent="0.2">
      <c r="A66" s="1179"/>
      <c r="B66" s="1160"/>
      <c r="C66" s="1160"/>
      <c r="D66" s="1160"/>
      <c r="E66" s="1160"/>
      <c r="F66" s="1160"/>
      <c r="G66" s="1160"/>
      <c r="H66" s="1160"/>
      <c r="I66" s="1160"/>
      <c r="J66" s="1160"/>
      <c r="K66" s="1160"/>
      <c r="L66" s="1160"/>
      <c r="M66" s="1160"/>
      <c r="N66" s="1160"/>
      <c r="O66" s="1160"/>
      <c r="P66" s="1421">
        <v>13</v>
      </c>
      <c r="Q66" s="1436" t="s">
        <v>39</v>
      </c>
      <c r="R66" s="1417" t="s">
        <v>520</v>
      </c>
      <c r="S66" s="1422">
        <f>K54</f>
        <v>175</v>
      </c>
      <c r="T66" s="1422">
        <f>M60</f>
        <v>156</v>
      </c>
      <c r="U66" s="1422">
        <f>C63</f>
        <v>175</v>
      </c>
      <c r="V66" s="1425">
        <f>M70</f>
        <v>167</v>
      </c>
      <c r="W66" s="1423">
        <f t="shared" si="25"/>
        <v>517</v>
      </c>
      <c r="X66" s="1422">
        <v>0</v>
      </c>
      <c r="Y66" s="1452">
        <f t="shared" si="26"/>
        <v>517</v>
      </c>
      <c r="Z66" s="1424">
        <f t="shared" si="27"/>
        <v>172.33333333333334</v>
      </c>
      <c r="AA66" s="1160"/>
      <c r="AB66" s="1464">
        <v>13</v>
      </c>
      <c r="AC66" s="1174" t="s">
        <v>585</v>
      </c>
      <c r="AD66" s="1465">
        <v>472</v>
      </c>
      <c r="AE66" s="1431"/>
      <c r="AF66" s="1160"/>
    </row>
    <row r="67" spans="1:60" s="1151" customFormat="1" ht="20.100000000000001" customHeight="1" outlineLevel="1" thickBot="1" x14ac:dyDescent="0.25">
      <c r="A67" s="1160"/>
      <c r="B67" s="1160"/>
      <c r="C67" s="1160"/>
      <c r="D67" s="1160"/>
      <c r="E67" s="1160"/>
      <c r="F67" s="1160"/>
      <c r="G67" s="1160"/>
      <c r="H67" s="1160"/>
      <c r="I67" s="1160"/>
      <c r="J67" s="1160"/>
      <c r="K67" s="1160"/>
      <c r="L67" s="1160"/>
      <c r="M67" s="1160"/>
      <c r="N67" s="1175"/>
      <c r="O67" s="1175"/>
      <c r="P67" s="1421">
        <v>14</v>
      </c>
      <c r="Q67" s="1451" t="s">
        <v>50</v>
      </c>
      <c r="R67" s="1417" t="s">
        <v>521</v>
      </c>
      <c r="S67" s="1422">
        <f>K55</f>
        <v>167</v>
      </c>
      <c r="T67" s="1422">
        <f>M58</f>
        <v>167</v>
      </c>
      <c r="U67" s="1422">
        <f>C64</f>
        <v>163</v>
      </c>
      <c r="V67" s="1425">
        <f>M71</f>
        <v>181</v>
      </c>
      <c r="W67" s="1423">
        <f t="shared" si="25"/>
        <v>515</v>
      </c>
      <c r="X67" s="1422">
        <v>24</v>
      </c>
      <c r="Y67" s="1452">
        <f t="shared" si="26"/>
        <v>539</v>
      </c>
      <c r="Z67" s="1424">
        <f t="shared" si="27"/>
        <v>179.66666666666666</v>
      </c>
      <c r="AA67" s="1160"/>
      <c r="AB67" s="1464">
        <v>14</v>
      </c>
      <c r="AC67" s="1174" t="s">
        <v>194</v>
      </c>
      <c r="AD67" s="1465">
        <v>465</v>
      </c>
      <c r="AE67" s="1431"/>
      <c r="AF67" s="1160"/>
    </row>
    <row r="68" spans="1:60" s="1160" customFormat="1" ht="20.100000000000001" customHeight="1" outlineLevel="1" x14ac:dyDescent="0.2">
      <c r="A68" s="1706" t="s">
        <v>530</v>
      </c>
      <c r="B68" s="1707"/>
      <c r="C68" s="1707"/>
      <c r="D68" s="1707"/>
      <c r="E68" s="1707"/>
      <c r="F68" s="1707"/>
      <c r="G68" s="1707"/>
      <c r="H68" s="1707"/>
      <c r="I68" s="1707"/>
      <c r="J68" s="1707"/>
      <c r="K68" s="1707"/>
      <c r="L68" s="1707"/>
      <c r="M68" s="1708"/>
      <c r="N68" s="1175"/>
      <c r="O68" s="1175"/>
      <c r="P68" s="1421">
        <v>15</v>
      </c>
      <c r="Q68" s="1436" t="s">
        <v>34</v>
      </c>
      <c r="R68" s="1417" t="s">
        <v>522</v>
      </c>
      <c r="S68" s="1422">
        <f>K56</f>
        <v>163</v>
      </c>
      <c r="T68" s="1422">
        <f>M59</f>
        <v>197</v>
      </c>
      <c r="U68" s="1422">
        <f>C62</f>
        <v>154</v>
      </c>
      <c r="V68" s="1425">
        <f>K70</f>
        <v>191</v>
      </c>
      <c r="W68" s="1423">
        <f t="shared" si="25"/>
        <v>551</v>
      </c>
      <c r="X68" s="1422">
        <v>0</v>
      </c>
      <c r="Y68" s="1452">
        <f t="shared" si="26"/>
        <v>551</v>
      </c>
      <c r="Z68" s="1424">
        <f t="shared" si="27"/>
        <v>183.66666666666666</v>
      </c>
      <c r="AA68" s="1219"/>
      <c r="AB68" s="1464">
        <v>15</v>
      </c>
      <c r="AC68" s="1174" t="s">
        <v>67</v>
      </c>
      <c r="AD68" s="1465">
        <v>444</v>
      </c>
      <c r="AE68" s="1431"/>
    </row>
    <row r="69" spans="1:60" s="1160" customFormat="1" ht="20.100000000000001" customHeight="1" outlineLevel="1" x14ac:dyDescent="0.2">
      <c r="A69" s="1702"/>
      <c r="B69" s="1128" t="s">
        <v>121</v>
      </c>
      <c r="C69" s="1128" t="s">
        <v>539</v>
      </c>
      <c r="D69" s="1128" t="s">
        <v>122</v>
      </c>
      <c r="E69" s="1128" t="s">
        <v>539</v>
      </c>
      <c r="F69" s="1128" t="s">
        <v>123</v>
      </c>
      <c r="G69" s="1128" t="s">
        <v>539</v>
      </c>
      <c r="H69" s="1128" t="s">
        <v>124</v>
      </c>
      <c r="I69" s="1128" t="s">
        <v>539</v>
      </c>
      <c r="J69" s="1128" t="s">
        <v>515</v>
      </c>
      <c r="K69" s="1128" t="s">
        <v>539</v>
      </c>
      <c r="L69" s="1128" t="s">
        <v>516</v>
      </c>
      <c r="M69" s="1131" t="s">
        <v>539</v>
      </c>
      <c r="N69" s="1180"/>
      <c r="P69" s="1421">
        <v>16</v>
      </c>
      <c r="Q69" s="1451" t="s">
        <v>14</v>
      </c>
      <c r="R69" s="1417" t="s">
        <v>523</v>
      </c>
      <c r="S69" s="1422">
        <f>M54</f>
        <v>169</v>
      </c>
      <c r="T69" s="1422">
        <f>C60</f>
        <v>145</v>
      </c>
      <c r="U69" s="1422">
        <f>E63</f>
        <v>187</v>
      </c>
      <c r="V69" s="1425">
        <f>C70</f>
        <v>137</v>
      </c>
      <c r="W69" s="1423">
        <f t="shared" si="25"/>
        <v>501</v>
      </c>
      <c r="X69" s="1422">
        <v>24</v>
      </c>
      <c r="Y69" s="1452">
        <f t="shared" si="26"/>
        <v>525</v>
      </c>
      <c r="Z69" s="1424">
        <f t="shared" si="27"/>
        <v>175</v>
      </c>
      <c r="AA69" s="1219"/>
      <c r="AB69" s="1464">
        <v>16</v>
      </c>
      <c r="AC69" s="1174" t="s">
        <v>599</v>
      </c>
      <c r="AD69" s="1465">
        <v>437</v>
      </c>
      <c r="AE69" s="1431"/>
    </row>
    <row r="70" spans="1:60" s="1219" customFormat="1" ht="20.100000000000001" customHeight="1" outlineLevel="1" x14ac:dyDescent="0.2">
      <c r="A70" s="1703"/>
      <c r="B70" s="1303" t="s">
        <v>14</v>
      </c>
      <c r="C70" s="1108">
        <v>137</v>
      </c>
      <c r="D70" s="1446" t="s">
        <v>68</v>
      </c>
      <c r="E70" s="1108">
        <v>171</v>
      </c>
      <c r="F70" s="1447" t="s">
        <v>44</v>
      </c>
      <c r="G70" s="1108">
        <v>169</v>
      </c>
      <c r="H70" s="1446" t="s">
        <v>573</v>
      </c>
      <c r="I70" s="1108">
        <v>184</v>
      </c>
      <c r="J70" s="1446" t="s">
        <v>34</v>
      </c>
      <c r="K70" s="1108">
        <v>191</v>
      </c>
      <c r="L70" s="1302" t="s">
        <v>39</v>
      </c>
      <c r="M70" s="1109">
        <v>167</v>
      </c>
      <c r="N70" s="1159"/>
      <c r="O70" s="1175"/>
      <c r="P70" s="1421">
        <v>17</v>
      </c>
      <c r="Q70" s="1436" t="s">
        <v>194</v>
      </c>
      <c r="R70" s="1417" t="s">
        <v>524</v>
      </c>
      <c r="S70" s="1422">
        <f>M55</f>
        <v>144</v>
      </c>
      <c r="T70" s="1422">
        <f>C58</f>
        <v>125</v>
      </c>
      <c r="U70" s="1422">
        <f>E64</f>
        <v>154</v>
      </c>
      <c r="V70" s="1425">
        <f>C71</f>
        <v>167</v>
      </c>
      <c r="W70" s="1423">
        <f t="shared" si="25"/>
        <v>465</v>
      </c>
      <c r="X70" s="1422">
        <v>0</v>
      </c>
      <c r="Y70" s="1452">
        <f t="shared" si="26"/>
        <v>465</v>
      </c>
      <c r="Z70" s="1424">
        <f t="shared" si="27"/>
        <v>155</v>
      </c>
      <c r="AA70" s="1152"/>
      <c r="AB70" s="1464">
        <v>17</v>
      </c>
      <c r="AC70" s="1174" t="s">
        <v>571</v>
      </c>
      <c r="AD70" s="1465">
        <v>407</v>
      </c>
      <c r="AE70" s="1431"/>
      <c r="AF70" s="1160"/>
      <c r="AG70" s="1160"/>
      <c r="AH70" s="1160"/>
      <c r="AI70" s="1160"/>
      <c r="AJ70" s="1160"/>
      <c r="AK70" s="1160"/>
      <c r="AL70" s="1160"/>
      <c r="AM70" s="1160"/>
      <c r="AN70" s="1160"/>
      <c r="AO70" s="1160"/>
      <c r="AP70" s="1160"/>
      <c r="AQ70" s="1160"/>
      <c r="AR70" s="1160"/>
      <c r="AS70" s="1160"/>
      <c r="AT70" s="1160"/>
      <c r="AU70" s="1160"/>
      <c r="AV70" s="1160"/>
      <c r="AW70" s="1160"/>
      <c r="AX70" s="1160"/>
      <c r="AY70" s="1160"/>
      <c r="AZ70" s="1160"/>
      <c r="BA70" s="1160"/>
      <c r="BB70" s="1160"/>
      <c r="BC70" s="1160"/>
      <c r="BD70" s="1160"/>
      <c r="BE70" s="1160"/>
      <c r="BF70" s="1160"/>
      <c r="BG70" s="1160"/>
      <c r="BH70" s="1160"/>
    </row>
    <row r="71" spans="1:60" s="1219" customFormat="1" ht="20.100000000000001" customHeight="1" outlineLevel="1" thickBot="1" x14ac:dyDescent="0.25">
      <c r="A71" s="1705"/>
      <c r="B71" s="1318" t="s">
        <v>194</v>
      </c>
      <c r="C71" s="1111">
        <v>167</v>
      </c>
      <c r="D71" s="1317" t="s">
        <v>46</v>
      </c>
      <c r="E71" s="1111">
        <v>148</v>
      </c>
      <c r="F71" s="1317" t="s">
        <v>585</v>
      </c>
      <c r="G71" s="1111">
        <v>147</v>
      </c>
      <c r="H71" s="1318" t="s">
        <v>67</v>
      </c>
      <c r="I71" s="1111">
        <v>133</v>
      </c>
      <c r="J71" s="1317" t="s">
        <v>580</v>
      </c>
      <c r="K71" s="1111">
        <v>134</v>
      </c>
      <c r="L71" s="1448" t="s">
        <v>50</v>
      </c>
      <c r="M71" s="1112">
        <v>181</v>
      </c>
      <c r="N71" s="1152"/>
      <c r="O71" s="1152"/>
      <c r="P71" s="1421">
        <v>18</v>
      </c>
      <c r="Q71" s="1451" t="s">
        <v>599</v>
      </c>
      <c r="R71" s="1417" t="s">
        <v>525</v>
      </c>
      <c r="S71" s="1422">
        <f>M56</f>
        <v>137</v>
      </c>
      <c r="T71" s="1422">
        <f>C59</f>
        <v>126</v>
      </c>
      <c r="U71" s="1422">
        <f>E62</f>
        <v>150</v>
      </c>
      <c r="V71" s="1425">
        <v>0</v>
      </c>
      <c r="W71" s="1423">
        <f t="shared" si="25"/>
        <v>413</v>
      </c>
      <c r="X71" s="1422">
        <v>24</v>
      </c>
      <c r="Y71" s="1452">
        <f t="shared" si="26"/>
        <v>437</v>
      </c>
      <c r="Z71" s="1424">
        <f t="shared" si="27"/>
        <v>145.66666666666666</v>
      </c>
      <c r="AA71" s="1220"/>
      <c r="AB71" s="1464">
        <v>18</v>
      </c>
      <c r="AC71" s="1174" t="s">
        <v>25</v>
      </c>
      <c r="AD71" s="1465">
        <v>398</v>
      </c>
      <c r="AE71" s="1431"/>
      <c r="AF71" s="1160"/>
      <c r="AG71" s="1160"/>
      <c r="AH71" s="1160"/>
      <c r="AI71" s="1160"/>
      <c r="AJ71" s="1160"/>
      <c r="AK71" s="1160"/>
      <c r="AL71" s="1160"/>
      <c r="AM71" s="1160"/>
      <c r="AN71" s="1160"/>
      <c r="AO71" s="1160"/>
      <c r="AP71" s="1160"/>
      <c r="AQ71" s="1160"/>
      <c r="AR71" s="1160"/>
      <c r="AS71" s="1160"/>
      <c r="AT71" s="1160"/>
      <c r="AU71" s="1160"/>
      <c r="AV71" s="1160"/>
      <c r="AW71" s="1160"/>
      <c r="AX71" s="1160"/>
      <c r="AY71" s="1160"/>
      <c r="AZ71" s="1160"/>
      <c r="BA71" s="1160"/>
      <c r="BB71" s="1160"/>
      <c r="BC71" s="1160"/>
      <c r="BD71" s="1160"/>
      <c r="BE71" s="1160"/>
      <c r="BF71" s="1160"/>
      <c r="BG71" s="1160"/>
      <c r="BH71" s="1160"/>
    </row>
    <row r="72" spans="1:60" s="1219" customFormat="1" ht="20.100000000000001" customHeight="1" outlineLevel="1" x14ac:dyDescent="0.2">
      <c r="A72" s="1416"/>
      <c r="B72" s="1205"/>
      <c r="C72" s="1161"/>
      <c r="D72" s="1205"/>
      <c r="E72" s="1161"/>
      <c r="F72" s="1205"/>
      <c r="G72" s="1161"/>
      <c r="H72" s="1205"/>
      <c r="I72" s="1161"/>
      <c r="J72" s="1205"/>
      <c r="K72" s="1161"/>
      <c r="L72" s="1192"/>
      <c r="M72" s="1161"/>
      <c r="N72" s="1220"/>
      <c r="O72" s="1220"/>
      <c r="P72" s="1152"/>
      <c r="Q72" s="1227"/>
      <c r="R72" s="1187"/>
      <c r="S72" s="1151"/>
      <c r="T72" s="1151"/>
      <c r="U72" s="1151"/>
      <c r="V72" s="1188"/>
      <c r="W72" s="1189"/>
      <c r="X72" s="1180"/>
      <c r="Y72" s="1190"/>
      <c r="Z72" s="1190"/>
      <c r="AA72" s="1220"/>
      <c r="AB72" s="1228"/>
      <c r="AC72" s="1438"/>
      <c r="AD72" s="1439"/>
      <c r="AE72" s="1431"/>
      <c r="AF72" s="1160"/>
      <c r="AG72" s="1160"/>
      <c r="AH72" s="1160"/>
      <c r="AI72" s="1160"/>
      <c r="AJ72" s="1160"/>
      <c r="AK72" s="1160"/>
      <c r="AL72" s="1160"/>
      <c r="AM72" s="1160"/>
      <c r="AN72" s="1160"/>
      <c r="AO72" s="1160"/>
      <c r="AP72" s="1160"/>
      <c r="AQ72" s="1160"/>
      <c r="AR72" s="1160"/>
      <c r="AS72" s="1160"/>
      <c r="AT72" s="1160"/>
      <c r="AU72" s="1160"/>
      <c r="AV72" s="1160"/>
      <c r="AW72" s="1160"/>
      <c r="AX72" s="1160"/>
      <c r="AY72" s="1160"/>
      <c r="AZ72" s="1160"/>
      <c r="BA72" s="1160"/>
      <c r="BB72" s="1160"/>
      <c r="BC72" s="1160"/>
      <c r="BD72" s="1160"/>
      <c r="BE72" s="1160"/>
      <c r="BF72" s="1160"/>
      <c r="BG72" s="1160"/>
      <c r="BH72" s="1160"/>
    </row>
    <row r="73" spans="1:60" s="1219" customFormat="1" ht="20.100000000000001" customHeight="1" outlineLevel="1" x14ac:dyDescent="0.2">
      <c r="A73" s="1160"/>
      <c r="B73" s="1160"/>
      <c r="C73" s="1160"/>
      <c r="D73" s="1160"/>
      <c r="E73" s="1160"/>
      <c r="F73" s="1160"/>
      <c r="G73" s="1160"/>
      <c r="H73" s="1160"/>
      <c r="I73" s="1160"/>
      <c r="J73" s="1160"/>
      <c r="K73" s="1160"/>
      <c r="L73" s="1160"/>
      <c r="M73" s="1160"/>
      <c r="N73" s="1220"/>
      <c r="O73" s="1220"/>
      <c r="P73" s="1231"/>
      <c r="Q73" s="1231"/>
      <c r="R73" s="1231"/>
      <c r="S73" s="1231"/>
      <c r="T73" s="1231"/>
      <c r="U73" s="1231"/>
      <c r="V73" s="1231"/>
      <c r="W73" s="1231"/>
      <c r="X73" s="1231"/>
      <c r="Y73" s="1231"/>
      <c r="Z73" s="1231"/>
      <c r="AA73" s="1220"/>
      <c r="AB73" s="1228"/>
      <c r="AC73" s="1438"/>
      <c r="AD73" s="1439"/>
      <c r="AE73" s="1431"/>
      <c r="AF73" s="1160"/>
      <c r="AG73" s="1160"/>
      <c r="AH73" s="1160"/>
      <c r="AI73" s="1160"/>
      <c r="AJ73" s="1160"/>
      <c r="AK73" s="1160"/>
      <c r="AL73" s="1160"/>
      <c r="AM73" s="1160"/>
      <c r="AN73" s="1160"/>
      <c r="AO73" s="1160"/>
      <c r="AP73" s="1160"/>
      <c r="AQ73" s="1160"/>
      <c r="AR73" s="1160"/>
      <c r="AS73" s="1160"/>
      <c r="AT73" s="1160"/>
      <c r="AU73" s="1160"/>
      <c r="AV73" s="1160"/>
      <c r="AW73" s="1160"/>
      <c r="AX73" s="1160"/>
      <c r="AY73" s="1160"/>
      <c r="AZ73" s="1160"/>
      <c r="BA73" s="1160"/>
      <c r="BB73" s="1160"/>
      <c r="BC73" s="1160"/>
      <c r="BD73" s="1160"/>
      <c r="BE73" s="1160"/>
      <c r="BF73" s="1160"/>
      <c r="BG73" s="1160"/>
      <c r="BH73" s="1160"/>
    </row>
    <row r="74" spans="1:60" s="1219" customFormat="1" ht="20.100000000000001" customHeight="1" outlineLevel="1" x14ac:dyDescent="0.2">
      <c r="A74" s="1440" t="s">
        <v>91</v>
      </c>
      <c r="B74" s="1151"/>
      <c r="C74" s="1151"/>
      <c r="D74" s="1151"/>
      <c r="E74" s="1151"/>
      <c r="F74" s="1151"/>
      <c r="G74" s="1151"/>
      <c r="H74" s="1151"/>
      <c r="I74" s="1151"/>
      <c r="J74" s="1151"/>
      <c r="K74" s="1151"/>
      <c r="L74" s="1151"/>
      <c r="M74" s="1151"/>
      <c r="N74" s="1220"/>
      <c r="O74" s="1220"/>
      <c r="P74" s="1151"/>
      <c r="Q74" s="1416"/>
      <c r="R74" s="1180"/>
      <c r="S74" s="1180"/>
      <c r="T74" s="1180"/>
      <c r="U74" s="1180"/>
      <c r="V74" s="1180"/>
      <c r="W74" s="1180"/>
      <c r="X74" s="1180"/>
      <c r="Y74" s="1180"/>
      <c r="Z74" s="1180"/>
      <c r="AA74" s="1231"/>
      <c r="AB74" s="1151"/>
      <c r="AC74" s="1151"/>
      <c r="AD74" s="1180"/>
      <c r="AE74" s="1431"/>
      <c r="AF74" s="1160"/>
      <c r="AG74" s="1160"/>
      <c r="AH74" s="1160"/>
      <c r="AI74" s="1160"/>
      <c r="AJ74" s="1160"/>
      <c r="AK74" s="1160"/>
      <c r="AL74" s="1160"/>
      <c r="AM74" s="1160"/>
      <c r="AN74" s="1160"/>
      <c r="AO74" s="1160"/>
      <c r="AP74" s="1160"/>
      <c r="AQ74" s="1160"/>
      <c r="AR74" s="1160"/>
      <c r="AS74" s="1160"/>
      <c r="AT74" s="1160"/>
      <c r="AU74" s="1160"/>
      <c r="AV74" s="1160"/>
      <c r="AW74" s="1160"/>
      <c r="AX74" s="1160"/>
      <c r="AY74" s="1160"/>
      <c r="AZ74" s="1160"/>
      <c r="BA74" s="1160"/>
      <c r="BB74" s="1160"/>
      <c r="BC74" s="1160"/>
      <c r="BD74" s="1160"/>
      <c r="BE74" s="1160"/>
      <c r="BF74" s="1160"/>
      <c r="BG74" s="1160"/>
      <c r="BH74" s="1160"/>
    </row>
    <row r="75" spans="1:60" s="1219" customFormat="1" ht="20.100000000000001" customHeight="1" outlineLevel="1" thickBot="1" x14ac:dyDescent="0.25">
      <c r="A75" s="1160"/>
      <c r="B75" s="1160"/>
      <c r="C75" s="1160"/>
      <c r="D75" s="1160"/>
      <c r="E75" s="1160"/>
      <c r="F75" s="1160"/>
      <c r="G75" s="1160"/>
      <c r="H75" s="1160"/>
      <c r="I75" s="1160"/>
      <c r="J75" s="1160"/>
      <c r="K75" s="1160"/>
      <c r="L75" s="1160"/>
      <c r="M75" s="1160"/>
      <c r="N75" s="1231"/>
      <c r="O75" s="1231"/>
      <c r="P75" s="1416"/>
      <c r="Q75" s="1205"/>
      <c r="R75" s="1160"/>
      <c r="S75" s="1160"/>
      <c r="T75" s="1160"/>
      <c r="U75" s="1160"/>
      <c r="V75" s="1160"/>
      <c r="W75" s="1160"/>
      <c r="X75" s="1160"/>
      <c r="Y75" s="1160"/>
      <c r="Z75" s="1160"/>
      <c r="AA75" s="1160"/>
      <c r="AB75" s="1151"/>
      <c r="AC75" s="1151"/>
      <c r="AD75" s="1180"/>
      <c r="AE75" s="1431"/>
      <c r="AF75" s="1160"/>
      <c r="AG75" s="1160"/>
      <c r="AH75" s="1160"/>
      <c r="AI75" s="1160"/>
      <c r="AJ75" s="1160"/>
      <c r="AK75" s="1160"/>
      <c r="AL75" s="1160"/>
      <c r="AM75" s="1160"/>
      <c r="AN75" s="1160"/>
      <c r="AO75" s="1160"/>
      <c r="AP75" s="1160"/>
      <c r="AQ75" s="1160"/>
      <c r="AR75" s="1160"/>
      <c r="AS75" s="1160"/>
      <c r="AT75" s="1160"/>
      <c r="AU75" s="1160"/>
      <c r="AV75" s="1160"/>
      <c r="AW75" s="1160"/>
      <c r="AX75" s="1160"/>
      <c r="AY75" s="1160"/>
      <c r="AZ75" s="1160"/>
      <c r="BA75" s="1160"/>
      <c r="BB75" s="1160"/>
      <c r="BC75" s="1160"/>
      <c r="BD75" s="1160"/>
      <c r="BE75" s="1160"/>
      <c r="BF75" s="1160"/>
      <c r="BG75" s="1160"/>
      <c r="BH75" s="1160"/>
    </row>
    <row r="76" spans="1:60" s="1160" customFormat="1" ht="20.100000000000001" customHeight="1" outlineLevel="1" x14ac:dyDescent="0.2">
      <c r="A76" s="1706" t="s">
        <v>531</v>
      </c>
      <c r="B76" s="1707"/>
      <c r="C76" s="1707"/>
      <c r="D76" s="1707"/>
      <c r="E76" s="1707"/>
      <c r="F76" s="1707"/>
      <c r="G76" s="1707"/>
      <c r="H76" s="1707"/>
      <c r="I76" s="1707"/>
      <c r="J76" s="1707"/>
      <c r="K76" s="1707"/>
      <c r="L76" s="1707"/>
      <c r="M76" s="1708"/>
      <c r="N76" s="1151"/>
      <c r="P76" s="1743" t="s">
        <v>532</v>
      </c>
      <c r="Q76" s="1743"/>
      <c r="R76" s="1743"/>
      <c r="S76" s="1743"/>
      <c r="T76" s="1743"/>
      <c r="U76" s="1743"/>
      <c r="V76" s="1743"/>
      <c r="W76" s="1743"/>
      <c r="X76" s="1743"/>
      <c r="Y76" s="1743"/>
      <c r="Z76" s="1743"/>
      <c r="AA76" s="1236"/>
      <c r="AB76" s="1739" t="s">
        <v>5</v>
      </c>
      <c r="AC76" s="1739" t="s">
        <v>472</v>
      </c>
      <c r="AD76" s="1739" t="s">
        <v>513</v>
      </c>
      <c r="AE76" s="1431"/>
      <c r="AF76" s="1151"/>
      <c r="AG76" s="1151"/>
      <c r="AH76" s="1151"/>
      <c r="AI76" s="1151"/>
      <c r="AJ76" s="1151"/>
      <c r="AK76" s="1151"/>
      <c r="AL76" s="1151"/>
      <c r="AM76" s="1151"/>
      <c r="AN76" s="1151"/>
      <c r="AO76" s="1151"/>
      <c r="AP76" s="1151"/>
      <c r="AQ76" s="1151"/>
      <c r="AR76" s="1151"/>
      <c r="AS76" s="1151"/>
      <c r="AT76" s="1151"/>
      <c r="AU76" s="1151"/>
      <c r="AV76" s="1151"/>
      <c r="AW76" s="1151"/>
      <c r="AX76" s="1151"/>
      <c r="AY76" s="1151"/>
      <c r="AZ76" s="1151"/>
      <c r="BA76" s="1151"/>
      <c r="BB76" s="1151"/>
      <c r="BC76" s="1151"/>
      <c r="BD76" s="1151"/>
      <c r="BE76" s="1151"/>
      <c r="BF76" s="1151"/>
      <c r="BG76" s="1151"/>
      <c r="BH76" s="1151"/>
    </row>
    <row r="77" spans="1:60" s="1151" customFormat="1" ht="20.100000000000001" customHeight="1" x14ac:dyDescent="0.2">
      <c r="A77" s="1702" t="s">
        <v>514</v>
      </c>
      <c r="B77" s="1128" t="s">
        <v>121</v>
      </c>
      <c r="C77" s="1128" t="s">
        <v>539</v>
      </c>
      <c r="D77" s="1128" t="s">
        <v>122</v>
      </c>
      <c r="E77" s="1128" t="s">
        <v>539</v>
      </c>
      <c r="F77" s="1128" t="s">
        <v>123</v>
      </c>
      <c r="G77" s="1128" t="s">
        <v>539</v>
      </c>
      <c r="H77" s="1128" t="s">
        <v>124</v>
      </c>
      <c r="I77" s="1128" t="s">
        <v>539</v>
      </c>
      <c r="J77" s="1128" t="s">
        <v>515</v>
      </c>
      <c r="K77" s="1128" t="s">
        <v>539</v>
      </c>
      <c r="L77" s="1128" t="s">
        <v>516</v>
      </c>
      <c r="M77" s="1131" t="s">
        <v>539</v>
      </c>
      <c r="N77" s="1160"/>
      <c r="O77" s="1160"/>
      <c r="P77" s="1426" t="s">
        <v>511</v>
      </c>
      <c r="Q77" s="1426" t="s">
        <v>472</v>
      </c>
      <c r="R77" s="1427" t="s">
        <v>132</v>
      </c>
      <c r="S77" s="1128" t="s">
        <v>1</v>
      </c>
      <c r="T77" s="1128" t="s">
        <v>2</v>
      </c>
      <c r="U77" s="1128" t="s">
        <v>3</v>
      </c>
      <c r="V77" s="1749" t="s">
        <v>517</v>
      </c>
      <c r="W77" s="1749"/>
      <c r="X77" s="1128" t="s">
        <v>536</v>
      </c>
      <c r="Y77" s="1128" t="s">
        <v>537</v>
      </c>
      <c r="Z77" s="1128" t="s">
        <v>0</v>
      </c>
      <c r="AA77" s="1160"/>
      <c r="AB77" s="1740"/>
      <c r="AC77" s="1740"/>
      <c r="AD77" s="1740"/>
      <c r="AE77" s="1431"/>
      <c r="AF77" s="1233"/>
    </row>
    <row r="78" spans="1:60" s="1160" customFormat="1" ht="20.100000000000001" customHeight="1" x14ac:dyDescent="0.2">
      <c r="A78" s="1747"/>
      <c r="B78" s="1302" t="str">
        <f>Q78</f>
        <v>Пушкарев Александр</v>
      </c>
      <c r="C78" s="1108">
        <v>181</v>
      </c>
      <c r="D78" s="1303" t="str">
        <f>Q80</f>
        <v>Адаева Наталья</v>
      </c>
      <c r="E78" s="1108">
        <v>151</v>
      </c>
      <c r="F78" s="1303" t="str">
        <f>Q82</f>
        <v>Кравченко Оксана</v>
      </c>
      <c r="G78" s="1108">
        <v>184</v>
      </c>
      <c r="H78" s="1302" t="str">
        <f>Q84</f>
        <v>Черный Сергей</v>
      </c>
      <c r="I78" s="1108">
        <v>169</v>
      </c>
      <c r="J78" s="1302" t="str">
        <f>Q86</f>
        <v>Постоенко Андрей</v>
      </c>
      <c r="K78" s="1108">
        <v>193</v>
      </c>
      <c r="L78" s="1302" t="str">
        <f>Q88</f>
        <v>Эммерих Эдуард</v>
      </c>
      <c r="M78" s="1109">
        <v>158</v>
      </c>
      <c r="N78" s="1231"/>
      <c r="P78" s="1425">
        <v>1</v>
      </c>
      <c r="Q78" s="1436" t="s">
        <v>12</v>
      </c>
      <c r="R78" s="1417" t="s">
        <v>70</v>
      </c>
      <c r="S78" s="1425">
        <f>C78</f>
        <v>181</v>
      </c>
      <c r="T78" s="1425">
        <f>E82</f>
        <v>142</v>
      </c>
      <c r="U78" s="1425">
        <f>G84</f>
        <v>157</v>
      </c>
      <c r="V78" s="1750">
        <f>SUM(S78:U78)</f>
        <v>480</v>
      </c>
      <c r="W78" s="1750"/>
      <c r="X78" s="1425">
        <v>0</v>
      </c>
      <c r="Y78" s="1452">
        <f>SUM(V78:X78)</f>
        <v>480</v>
      </c>
      <c r="Z78" s="1424">
        <f>Y78/3</f>
        <v>160</v>
      </c>
      <c r="AB78" s="1460">
        <v>1</v>
      </c>
      <c r="AC78" s="1469" t="s">
        <v>580</v>
      </c>
      <c r="AD78" s="1462">
        <v>623</v>
      </c>
      <c r="AE78" s="1431"/>
    </row>
    <row r="79" spans="1:60" s="1160" customFormat="1" ht="20.100000000000001" customHeight="1" x14ac:dyDescent="0.2">
      <c r="A79" s="1748"/>
      <c r="B79" s="1302" t="str">
        <f>Q79</f>
        <v>Сметанин Дмитрий</v>
      </c>
      <c r="C79" s="1108">
        <v>176</v>
      </c>
      <c r="D79" s="1303" t="str">
        <f>Q81</f>
        <v>Солонкова Екатерина</v>
      </c>
      <c r="E79" s="1108">
        <v>228</v>
      </c>
      <c r="F79" s="1302" t="str">
        <f>Q83</f>
        <v>Ситников Алексей</v>
      </c>
      <c r="G79" s="1108">
        <v>195</v>
      </c>
      <c r="H79" s="1303" t="str">
        <f>Q85</f>
        <v>Клюева Наталья</v>
      </c>
      <c r="I79" s="1108">
        <v>137</v>
      </c>
      <c r="J79" s="1303" t="str">
        <f>Q87</f>
        <v>Женихова Евгения</v>
      </c>
      <c r="K79" s="1108">
        <v>168</v>
      </c>
      <c r="L79" s="1302" t="str">
        <f>Q89</f>
        <v>Захаров Андрей</v>
      </c>
      <c r="M79" s="1109">
        <v>164</v>
      </c>
      <c r="N79" s="1152"/>
      <c r="P79" s="1425">
        <v>2</v>
      </c>
      <c r="Q79" s="1436" t="s">
        <v>573</v>
      </c>
      <c r="R79" s="1417" t="s">
        <v>75</v>
      </c>
      <c r="S79" s="1425">
        <f>C79</f>
        <v>176</v>
      </c>
      <c r="T79" s="1425">
        <f>E81</f>
        <v>221</v>
      </c>
      <c r="U79" s="1425">
        <f>G85</f>
        <v>164</v>
      </c>
      <c r="V79" s="1750">
        <f t="shared" ref="V79:V89" si="28">SUM(S79:U79)</f>
        <v>561</v>
      </c>
      <c r="W79" s="1750"/>
      <c r="X79" s="1425">
        <v>0</v>
      </c>
      <c r="Y79" s="1452">
        <f t="shared" ref="Y79:Y89" si="29">SUM(V79:X79)</f>
        <v>561</v>
      </c>
      <c r="Z79" s="1424">
        <f>Y79/3</f>
        <v>187</v>
      </c>
      <c r="AA79" s="1236"/>
      <c r="AB79" s="1460">
        <v>2</v>
      </c>
      <c r="AC79" s="1461" t="s">
        <v>68</v>
      </c>
      <c r="AD79" s="1462">
        <v>569</v>
      </c>
      <c r="AE79" s="1431"/>
    </row>
    <row r="80" spans="1:60" s="1160" customFormat="1" ht="20.100000000000001" customHeight="1" x14ac:dyDescent="0.2">
      <c r="A80" s="1702" t="s">
        <v>518</v>
      </c>
      <c r="B80" s="1128" t="s">
        <v>121</v>
      </c>
      <c r="C80" s="1128" t="s">
        <v>539</v>
      </c>
      <c r="D80" s="1128" t="s">
        <v>122</v>
      </c>
      <c r="E80" s="1128" t="s">
        <v>539</v>
      </c>
      <c r="F80" s="1128" t="s">
        <v>123</v>
      </c>
      <c r="G80" s="1128" t="s">
        <v>539</v>
      </c>
      <c r="H80" s="1128" t="s">
        <v>124</v>
      </c>
      <c r="I80" s="1128" t="s">
        <v>539</v>
      </c>
      <c r="J80" s="1128" t="s">
        <v>515</v>
      </c>
      <c r="K80" s="1128" t="s">
        <v>539</v>
      </c>
      <c r="L80" s="1128" t="s">
        <v>516</v>
      </c>
      <c r="M80" s="1131" t="s">
        <v>539</v>
      </c>
      <c r="N80" s="1151"/>
      <c r="O80" s="1236"/>
      <c r="P80" s="1425">
        <v>3</v>
      </c>
      <c r="Q80" s="1451" t="s">
        <v>44</v>
      </c>
      <c r="R80" s="1417" t="s">
        <v>72</v>
      </c>
      <c r="S80" s="1425">
        <f>E78</f>
        <v>151</v>
      </c>
      <c r="T80" s="1425">
        <f>G82</f>
        <v>172</v>
      </c>
      <c r="U80" s="1425">
        <f>I84</f>
        <v>151</v>
      </c>
      <c r="V80" s="1750">
        <f t="shared" si="28"/>
        <v>474</v>
      </c>
      <c r="W80" s="1750"/>
      <c r="X80" s="1422">
        <v>24</v>
      </c>
      <c r="Y80" s="1452">
        <f t="shared" si="29"/>
        <v>498</v>
      </c>
      <c r="Z80" s="1424">
        <f t="shared" ref="Z80:Z89" si="30">Y80/3</f>
        <v>166</v>
      </c>
      <c r="AA80" s="1236"/>
      <c r="AB80" s="1460">
        <v>3</v>
      </c>
      <c r="AC80" s="1461" t="s">
        <v>573</v>
      </c>
      <c r="AD80" s="1462">
        <v>561</v>
      </c>
      <c r="AE80" s="1431"/>
    </row>
    <row r="81" spans="1:32" s="1236" customFormat="1" ht="20.100000000000001" customHeight="1" outlineLevel="1" x14ac:dyDescent="0.2">
      <c r="A81" s="1747"/>
      <c r="B81" s="1302" t="str">
        <f>L79</f>
        <v>Захаров Андрей</v>
      </c>
      <c r="C81" s="1108">
        <v>166</v>
      </c>
      <c r="D81" s="1302" t="str">
        <f>B79</f>
        <v>Сметанин Дмитрий</v>
      </c>
      <c r="E81" s="1108">
        <v>221</v>
      </c>
      <c r="F81" s="1303" t="str">
        <f>D79</f>
        <v>Солонкова Екатерина</v>
      </c>
      <c r="G81" s="1108">
        <v>203</v>
      </c>
      <c r="H81" s="1302" t="str">
        <f>F79</f>
        <v>Ситников Алексей</v>
      </c>
      <c r="I81" s="1108">
        <v>179</v>
      </c>
      <c r="J81" s="1303" t="str">
        <f>H79</f>
        <v>Клюева Наталья</v>
      </c>
      <c r="K81" s="1108">
        <v>178</v>
      </c>
      <c r="L81" s="1303" t="str">
        <f>J79</f>
        <v>Женихова Евгения</v>
      </c>
      <c r="M81" s="1109">
        <v>184</v>
      </c>
      <c r="N81" s="1151"/>
      <c r="P81" s="1425">
        <v>4</v>
      </c>
      <c r="Q81" s="1451" t="s">
        <v>580</v>
      </c>
      <c r="R81" s="1417" t="s">
        <v>76</v>
      </c>
      <c r="S81" s="1425">
        <f>E79</f>
        <v>228</v>
      </c>
      <c r="T81" s="1425">
        <f>G81</f>
        <v>203</v>
      </c>
      <c r="U81" s="1425">
        <f>I85</f>
        <v>168</v>
      </c>
      <c r="V81" s="1750">
        <f t="shared" si="28"/>
        <v>599</v>
      </c>
      <c r="W81" s="1750"/>
      <c r="X81" s="1422">
        <v>24</v>
      </c>
      <c r="Y81" s="1452">
        <f t="shared" si="29"/>
        <v>623</v>
      </c>
      <c r="Z81" s="1424">
        <f t="shared" si="30"/>
        <v>207.66666666666666</v>
      </c>
      <c r="AB81" s="1422">
        <v>4</v>
      </c>
      <c r="AC81" s="1470" t="s">
        <v>50</v>
      </c>
      <c r="AD81" s="1452">
        <v>546</v>
      </c>
      <c r="AE81" s="1434"/>
      <c r="AF81" s="1160"/>
    </row>
    <row r="82" spans="1:32" s="1236" customFormat="1" ht="20.100000000000001" customHeight="1" outlineLevel="1" x14ac:dyDescent="0.2">
      <c r="A82" s="1748"/>
      <c r="B82" s="1302" t="str">
        <f>L78</f>
        <v>Эммерих Эдуард</v>
      </c>
      <c r="C82" s="1108">
        <v>186</v>
      </c>
      <c r="D82" s="1302" t="str">
        <f>B78</f>
        <v>Пушкарев Александр</v>
      </c>
      <c r="E82" s="1108">
        <v>142</v>
      </c>
      <c r="F82" s="1303" t="str">
        <f>D78</f>
        <v>Адаева Наталья</v>
      </c>
      <c r="G82" s="1108">
        <v>172</v>
      </c>
      <c r="H82" s="1303" t="str">
        <f>F78</f>
        <v>Кравченко Оксана</v>
      </c>
      <c r="I82" s="1108">
        <v>156</v>
      </c>
      <c r="J82" s="1302" t="str">
        <f>H78</f>
        <v>Черный Сергей</v>
      </c>
      <c r="K82" s="1108">
        <v>171</v>
      </c>
      <c r="L82" s="1302" t="str">
        <f>J78</f>
        <v>Постоенко Андрей</v>
      </c>
      <c r="M82" s="1109">
        <v>215</v>
      </c>
      <c r="P82" s="1425">
        <v>5</v>
      </c>
      <c r="Q82" s="1451" t="s">
        <v>14</v>
      </c>
      <c r="R82" s="1417" t="s">
        <v>73</v>
      </c>
      <c r="S82" s="1425">
        <f>G78</f>
        <v>184</v>
      </c>
      <c r="T82" s="1425">
        <f>I82</f>
        <v>156</v>
      </c>
      <c r="U82" s="1425">
        <f>K84</f>
        <v>139</v>
      </c>
      <c r="V82" s="1750">
        <f t="shared" si="28"/>
        <v>479</v>
      </c>
      <c r="W82" s="1750"/>
      <c r="X82" s="1422">
        <v>24</v>
      </c>
      <c r="Y82" s="1452">
        <f t="shared" si="29"/>
        <v>503</v>
      </c>
      <c r="Z82" s="1424">
        <f t="shared" si="30"/>
        <v>167.66666666666666</v>
      </c>
      <c r="AB82" s="1422">
        <v>5</v>
      </c>
      <c r="AC82" s="1463" t="s">
        <v>41</v>
      </c>
      <c r="AD82" s="1452">
        <v>543</v>
      </c>
      <c r="AE82" s="1434"/>
      <c r="AF82" s="1160"/>
    </row>
    <row r="83" spans="1:32" s="1236" customFormat="1" ht="20.100000000000001" customHeight="1" outlineLevel="1" x14ac:dyDescent="0.2">
      <c r="A83" s="1702" t="s">
        <v>519</v>
      </c>
      <c r="B83" s="1128" t="s">
        <v>121</v>
      </c>
      <c r="C83" s="1128" t="s">
        <v>539</v>
      </c>
      <c r="D83" s="1128" t="s">
        <v>122</v>
      </c>
      <c r="E83" s="1128" t="s">
        <v>539</v>
      </c>
      <c r="F83" s="1128" t="s">
        <v>123</v>
      </c>
      <c r="G83" s="1128" t="s">
        <v>539</v>
      </c>
      <c r="H83" s="1128" t="s">
        <v>124</v>
      </c>
      <c r="I83" s="1128" t="s">
        <v>539</v>
      </c>
      <c r="J83" s="1128" t="s">
        <v>515</v>
      </c>
      <c r="K83" s="1128" t="s">
        <v>539</v>
      </c>
      <c r="L83" s="1128" t="s">
        <v>516</v>
      </c>
      <c r="M83" s="1131" t="s">
        <v>539</v>
      </c>
      <c r="P83" s="1425">
        <v>6</v>
      </c>
      <c r="Q83" s="1436" t="s">
        <v>34</v>
      </c>
      <c r="R83" s="1417" t="s">
        <v>77</v>
      </c>
      <c r="S83" s="1425">
        <f>G79</f>
        <v>195</v>
      </c>
      <c r="T83" s="1425">
        <f>I81</f>
        <v>179</v>
      </c>
      <c r="U83" s="1425">
        <v>137</v>
      </c>
      <c r="V83" s="1750">
        <f t="shared" si="28"/>
        <v>511</v>
      </c>
      <c r="W83" s="1750"/>
      <c r="X83" s="1425">
        <v>0</v>
      </c>
      <c r="Y83" s="1452">
        <f t="shared" si="29"/>
        <v>511</v>
      </c>
      <c r="Z83" s="1424">
        <f t="shared" si="30"/>
        <v>170.33333333333334</v>
      </c>
      <c r="AB83" s="1422">
        <v>6</v>
      </c>
      <c r="AC83" s="1470" t="s">
        <v>46</v>
      </c>
      <c r="AD83" s="1452">
        <v>532</v>
      </c>
      <c r="AE83" s="1434"/>
      <c r="AF83" s="1160"/>
    </row>
    <row r="84" spans="1:32" s="1236" customFormat="1" ht="20.100000000000001" customHeight="1" outlineLevel="1" x14ac:dyDescent="0.2">
      <c r="A84" s="1747"/>
      <c r="B84" s="1302" t="str">
        <f>J78</f>
        <v>Постоенко Андрей</v>
      </c>
      <c r="C84" s="1108">
        <v>161</v>
      </c>
      <c r="D84" s="1302" t="str">
        <f>L78</f>
        <v>Эммерих Эдуард</v>
      </c>
      <c r="E84" s="1108">
        <v>142</v>
      </c>
      <c r="F84" s="1302" t="str">
        <f>B78</f>
        <v>Пушкарев Александр</v>
      </c>
      <c r="G84" s="1108">
        <v>157</v>
      </c>
      <c r="H84" s="1303" t="str">
        <f>D78</f>
        <v>Адаева Наталья</v>
      </c>
      <c r="I84" s="1108">
        <v>151</v>
      </c>
      <c r="J84" s="1303" t="str">
        <f>F78</f>
        <v>Кравченко Оксана</v>
      </c>
      <c r="K84" s="1108">
        <v>139</v>
      </c>
      <c r="L84" s="1302" t="str">
        <f>H78</f>
        <v>Черный Сергей</v>
      </c>
      <c r="M84" s="1109">
        <v>203</v>
      </c>
      <c r="P84" s="1425">
        <v>7</v>
      </c>
      <c r="Q84" s="1436" t="s">
        <v>41</v>
      </c>
      <c r="R84" s="1417" t="s">
        <v>74</v>
      </c>
      <c r="S84" s="1425">
        <f>I78</f>
        <v>169</v>
      </c>
      <c r="T84" s="1425">
        <f>K82</f>
        <v>171</v>
      </c>
      <c r="U84" s="1425">
        <f>M84</f>
        <v>203</v>
      </c>
      <c r="V84" s="1750">
        <f t="shared" si="28"/>
        <v>543</v>
      </c>
      <c r="W84" s="1750"/>
      <c r="X84" s="1425">
        <v>0</v>
      </c>
      <c r="Y84" s="1452">
        <f t="shared" si="29"/>
        <v>543</v>
      </c>
      <c r="Z84" s="1424">
        <f t="shared" si="30"/>
        <v>181</v>
      </c>
      <c r="AB84" s="1422">
        <v>7</v>
      </c>
      <c r="AC84" s="1463" t="s">
        <v>34</v>
      </c>
      <c r="AD84" s="1452">
        <v>511</v>
      </c>
      <c r="AE84" s="1434"/>
      <c r="AF84" s="1160"/>
    </row>
    <row r="85" spans="1:32" s="1236" customFormat="1" ht="20.100000000000001" customHeight="1" outlineLevel="1" x14ac:dyDescent="0.2">
      <c r="A85" s="1748"/>
      <c r="B85" s="1303" t="str">
        <f>J79</f>
        <v>Женихова Евгения</v>
      </c>
      <c r="C85" s="1108">
        <v>170</v>
      </c>
      <c r="D85" s="1302" t="str">
        <f>L79</f>
        <v>Захаров Андрей</v>
      </c>
      <c r="E85" s="1108">
        <v>148</v>
      </c>
      <c r="F85" s="1302" t="str">
        <f>B79</f>
        <v>Сметанин Дмитрий</v>
      </c>
      <c r="G85" s="1108">
        <v>164</v>
      </c>
      <c r="H85" s="1303" t="str">
        <f>D79</f>
        <v>Солонкова Екатерина</v>
      </c>
      <c r="I85" s="1108">
        <v>168</v>
      </c>
      <c r="J85" s="1302" t="str">
        <f>F79</f>
        <v>Ситников Алексей</v>
      </c>
      <c r="K85" s="1108">
        <v>137</v>
      </c>
      <c r="L85" s="1303" t="str">
        <f>H79</f>
        <v>Клюева Наталья</v>
      </c>
      <c r="M85" s="1109">
        <v>193</v>
      </c>
      <c r="P85" s="1425">
        <v>8</v>
      </c>
      <c r="Q85" s="1451" t="s">
        <v>46</v>
      </c>
      <c r="R85" s="1417" t="s">
        <v>78</v>
      </c>
      <c r="S85" s="1425">
        <f>I79</f>
        <v>137</v>
      </c>
      <c r="T85" s="1425">
        <f>K81</f>
        <v>178</v>
      </c>
      <c r="U85" s="1425">
        <f>M85</f>
        <v>193</v>
      </c>
      <c r="V85" s="1750">
        <f t="shared" si="28"/>
        <v>508</v>
      </c>
      <c r="W85" s="1750"/>
      <c r="X85" s="1422">
        <v>24</v>
      </c>
      <c r="Y85" s="1452">
        <f t="shared" si="29"/>
        <v>532</v>
      </c>
      <c r="Z85" s="1424">
        <f t="shared" si="30"/>
        <v>177.33333333333334</v>
      </c>
      <c r="AB85" s="1422">
        <v>8</v>
      </c>
      <c r="AC85" s="1470" t="s">
        <v>14</v>
      </c>
      <c r="AD85" s="1452">
        <v>503</v>
      </c>
      <c r="AE85" s="1434"/>
      <c r="AF85" s="1160"/>
    </row>
    <row r="86" spans="1:32" s="1236" customFormat="1" ht="20.100000000000001" customHeight="1" outlineLevel="1" x14ac:dyDescent="0.2">
      <c r="A86" s="1160"/>
      <c r="B86" s="1160"/>
      <c r="C86" s="1160"/>
      <c r="D86" s="1160"/>
      <c r="E86" s="1160"/>
      <c r="F86" s="1160"/>
      <c r="G86" s="1160"/>
      <c r="H86" s="1160"/>
      <c r="I86" s="1160"/>
      <c r="J86" s="1160"/>
      <c r="K86" s="1160"/>
      <c r="L86" s="1160"/>
      <c r="M86" s="1160"/>
      <c r="P86" s="1425">
        <v>9</v>
      </c>
      <c r="Q86" s="1436" t="s">
        <v>68</v>
      </c>
      <c r="R86" s="1417" t="s">
        <v>520</v>
      </c>
      <c r="S86" s="1425">
        <f>K78</f>
        <v>193</v>
      </c>
      <c r="T86" s="1425">
        <f>M82</f>
        <v>215</v>
      </c>
      <c r="U86" s="1425">
        <f>C84</f>
        <v>161</v>
      </c>
      <c r="V86" s="1750">
        <f t="shared" si="28"/>
        <v>569</v>
      </c>
      <c r="W86" s="1750"/>
      <c r="X86" s="1425">
        <v>0</v>
      </c>
      <c r="Y86" s="1452">
        <f t="shared" si="29"/>
        <v>569</v>
      </c>
      <c r="Z86" s="1424">
        <f t="shared" si="30"/>
        <v>189.66666666666666</v>
      </c>
      <c r="AA86" s="1441"/>
      <c r="AB86" s="1422">
        <v>9</v>
      </c>
      <c r="AC86" s="1470" t="s">
        <v>44</v>
      </c>
      <c r="AD86" s="1452">
        <v>498</v>
      </c>
      <c r="AE86" s="1434"/>
      <c r="AF86" s="1160"/>
    </row>
    <row r="87" spans="1:32" s="1236" customFormat="1" ht="20.100000000000001" customHeight="1" outlineLevel="1" x14ac:dyDescent="0.2">
      <c r="A87" s="1160"/>
      <c r="B87" s="1160"/>
      <c r="C87" s="1160"/>
      <c r="D87" s="1160"/>
      <c r="E87" s="1160"/>
      <c r="F87" s="1160"/>
      <c r="G87" s="1160"/>
      <c r="H87" s="1160"/>
      <c r="I87" s="1160"/>
      <c r="J87" s="1160"/>
      <c r="K87" s="1160"/>
      <c r="L87" s="1160"/>
      <c r="M87" s="1160"/>
      <c r="N87" s="1160"/>
      <c r="O87" s="1160"/>
      <c r="P87" s="1425">
        <v>10</v>
      </c>
      <c r="Q87" s="1451" t="s">
        <v>50</v>
      </c>
      <c r="R87" s="1417" t="s">
        <v>521</v>
      </c>
      <c r="S87" s="1425">
        <f>K79</f>
        <v>168</v>
      </c>
      <c r="T87" s="1425">
        <f>M81</f>
        <v>184</v>
      </c>
      <c r="U87" s="1425">
        <f>C85</f>
        <v>170</v>
      </c>
      <c r="V87" s="1750">
        <f t="shared" si="28"/>
        <v>522</v>
      </c>
      <c r="W87" s="1750"/>
      <c r="X87" s="1422">
        <v>24</v>
      </c>
      <c r="Y87" s="1452">
        <f t="shared" si="29"/>
        <v>546</v>
      </c>
      <c r="Z87" s="1424">
        <f t="shared" si="30"/>
        <v>182</v>
      </c>
      <c r="AA87" s="1160"/>
      <c r="AB87" s="1422">
        <v>10</v>
      </c>
      <c r="AC87" s="1463" t="s">
        <v>39</v>
      </c>
      <c r="AD87" s="1452">
        <v>486</v>
      </c>
      <c r="AE87" s="1434"/>
      <c r="AF87" s="1160"/>
    </row>
    <row r="88" spans="1:32" s="1160" customFormat="1" ht="20.100000000000001" customHeight="1" outlineLevel="1" x14ac:dyDescent="0.2">
      <c r="P88" s="1425">
        <v>11</v>
      </c>
      <c r="Q88" s="1436" t="s">
        <v>39</v>
      </c>
      <c r="R88" s="1417" t="s">
        <v>523</v>
      </c>
      <c r="S88" s="1425">
        <f>M78</f>
        <v>158</v>
      </c>
      <c r="T88" s="1425">
        <f>C82</f>
        <v>186</v>
      </c>
      <c r="U88" s="1425">
        <f>E84</f>
        <v>142</v>
      </c>
      <c r="V88" s="1750">
        <f t="shared" si="28"/>
        <v>486</v>
      </c>
      <c r="W88" s="1750"/>
      <c r="X88" s="1425">
        <v>0</v>
      </c>
      <c r="Y88" s="1452">
        <f t="shared" si="29"/>
        <v>486</v>
      </c>
      <c r="Z88" s="1424">
        <f t="shared" si="30"/>
        <v>162</v>
      </c>
      <c r="AB88" s="1422">
        <v>11</v>
      </c>
      <c r="AC88" s="1463" t="s">
        <v>12</v>
      </c>
      <c r="AD88" s="1452">
        <v>480</v>
      </c>
      <c r="AE88" s="1431"/>
    </row>
    <row r="89" spans="1:32" s="1160" customFormat="1" ht="20.100000000000001" customHeight="1" outlineLevel="1" x14ac:dyDescent="0.2">
      <c r="A89" s="1726"/>
      <c r="B89" s="1151"/>
      <c r="C89" s="1151"/>
      <c r="D89" s="1151"/>
      <c r="E89" s="1151"/>
      <c r="F89" s="1151"/>
      <c r="G89" s="1151"/>
      <c r="H89" s="1151"/>
      <c r="I89" s="1151"/>
      <c r="J89" s="1151"/>
      <c r="K89" s="1151"/>
      <c r="L89" s="1151"/>
      <c r="M89" s="1151"/>
      <c r="P89" s="1425">
        <v>12</v>
      </c>
      <c r="Q89" s="1436" t="s">
        <v>47</v>
      </c>
      <c r="R89" s="1417" t="s">
        <v>524</v>
      </c>
      <c r="S89" s="1425">
        <f>M79</f>
        <v>164</v>
      </c>
      <c r="T89" s="1425">
        <f>C81</f>
        <v>166</v>
      </c>
      <c r="U89" s="1425">
        <f>E85</f>
        <v>148</v>
      </c>
      <c r="V89" s="1750">
        <f t="shared" si="28"/>
        <v>478</v>
      </c>
      <c r="W89" s="1750"/>
      <c r="X89" s="1425">
        <v>0</v>
      </c>
      <c r="Y89" s="1452">
        <f t="shared" si="29"/>
        <v>478</v>
      </c>
      <c r="Z89" s="1424">
        <f t="shared" si="30"/>
        <v>159.33333333333334</v>
      </c>
      <c r="AB89" s="1422">
        <v>12</v>
      </c>
      <c r="AC89" s="1463" t="s">
        <v>47</v>
      </c>
      <c r="AD89" s="1452">
        <v>478</v>
      </c>
      <c r="AE89" s="1431"/>
    </row>
    <row r="90" spans="1:32" s="1160" customFormat="1" ht="20.100000000000001" customHeight="1" x14ac:dyDescent="0.2">
      <c r="A90" s="1726"/>
      <c r="B90" s="1177"/>
      <c r="C90" s="1161"/>
      <c r="D90" s="1247"/>
      <c r="E90" s="1161"/>
      <c r="F90" s="1177"/>
      <c r="G90" s="1161"/>
      <c r="H90" s="1177"/>
      <c r="I90" s="1161"/>
      <c r="J90" s="1247"/>
      <c r="K90" s="1161"/>
      <c r="L90" s="1247"/>
      <c r="M90" s="1161"/>
      <c r="P90" s="1196"/>
      <c r="Q90" s="1205"/>
      <c r="AE90" s="1431"/>
    </row>
    <row r="91" spans="1:32" s="1160" customFormat="1" ht="20.100000000000001" customHeight="1" x14ac:dyDescent="0.25">
      <c r="A91" s="1726"/>
      <c r="B91" s="786"/>
      <c r="C91" s="1523" t="s">
        <v>477</v>
      </c>
      <c r="D91" s="1523"/>
      <c r="E91" s="1523"/>
      <c r="F91" s="1523"/>
      <c r="G91" s="1523"/>
      <c r="H91" s="1523"/>
      <c r="I91" s="1523"/>
      <c r="J91" s="1523"/>
      <c r="K91" s="1523"/>
      <c r="L91" s="1523"/>
      <c r="M91" s="1523"/>
      <c r="P91" s="786"/>
      <c r="Q91" s="786"/>
      <c r="R91" s="786"/>
      <c r="S91" s="786"/>
      <c r="T91" s="786"/>
      <c r="U91" s="786"/>
      <c r="V91" s="786"/>
      <c r="W91" s="786"/>
      <c r="X91" s="786"/>
      <c r="Y91" s="786"/>
      <c r="Z91" s="786"/>
      <c r="AB91" s="786"/>
      <c r="AC91" s="786"/>
      <c r="AD91" s="786"/>
      <c r="AE91" s="1431"/>
    </row>
    <row r="92" spans="1:32" s="1160" customFormat="1" ht="20.100000000000001" customHeight="1" x14ac:dyDescent="0.25">
      <c r="A92" s="786"/>
      <c r="B92" s="786"/>
      <c r="C92" s="1492"/>
      <c r="D92" s="1492"/>
      <c r="E92" s="1493"/>
      <c r="F92" s="1494"/>
      <c r="G92" s="1494"/>
      <c r="H92" s="1494"/>
      <c r="I92" s="1494"/>
      <c r="J92" s="1494"/>
      <c r="K92" s="1494"/>
      <c r="L92" s="1494"/>
      <c r="M92" s="1494"/>
      <c r="P92" s="786"/>
      <c r="Q92" s="786"/>
      <c r="R92" s="786"/>
      <c r="S92" s="786"/>
      <c r="T92" s="786"/>
      <c r="U92" s="786"/>
      <c r="V92" s="786"/>
      <c r="W92" s="786"/>
      <c r="X92" s="786"/>
      <c r="Y92" s="786"/>
      <c r="Z92" s="786"/>
      <c r="AA92" s="786"/>
      <c r="AB92" s="786"/>
      <c r="AC92" s="786"/>
      <c r="AD92" s="786"/>
      <c r="AE92" s="1431"/>
    </row>
    <row r="93" spans="1:32" s="1160" customFormat="1" ht="20.100000000000001" customHeight="1" x14ac:dyDescent="0.25">
      <c r="A93" s="786"/>
      <c r="B93" s="786"/>
      <c r="C93" s="1495"/>
      <c r="D93" s="1496" t="s">
        <v>635</v>
      </c>
      <c r="E93" s="1496"/>
      <c r="F93" s="1496"/>
      <c r="G93" s="1496"/>
      <c r="H93" s="1496"/>
      <c r="I93" s="1496"/>
      <c r="J93" s="1496"/>
      <c r="K93" s="1496"/>
      <c r="L93" s="1496"/>
      <c r="M93" s="1496"/>
      <c r="N93" s="1523"/>
      <c r="O93" s="1492"/>
      <c r="P93" s="786"/>
      <c r="Q93" s="786"/>
      <c r="R93" s="786"/>
      <c r="S93" s="786"/>
      <c r="T93" s="786"/>
      <c r="U93" s="786"/>
      <c r="V93" s="786"/>
      <c r="W93" s="786"/>
      <c r="X93" s="786"/>
      <c r="Y93" s="786"/>
      <c r="Z93" s="786"/>
      <c r="AA93" s="786"/>
      <c r="AB93" s="786"/>
      <c r="AC93" s="786"/>
      <c r="AD93" s="786"/>
      <c r="AE93" s="1431"/>
    </row>
    <row r="94" spans="1:32" s="786" customFormat="1" ht="21.75" customHeight="1" x14ac:dyDescent="0.25">
      <c r="C94" s="1495"/>
      <c r="D94" s="1496"/>
      <c r="E94" s="1496"/>
      <c r="F94" s="1496"/>
      <c r="G94" s="1496"/>
      <c r="H94" s="1496"/>
      <c r="I94" s="1496"/>
      <c r="J94" s="1496"/>
      <c r="K94" s="1496"/>
      <c r="L94" s="1496"/>
      <c r="M94" s="1496"/>
      <c r="N94" s="1494"/>
      <c r="O94" s="1492"/>
    </row>
    <row r="95" spans="1:32" s="786" customFormat="1" ht="12" customHeight="1" x14ac:dyDescent="0.25">
      <c r="C95" s="1497" t="s">
        <v>636</v>
      </c>
      <c r="D95" s="1495" t="s">
        <v>637</v>
      </c>
      <c r="E95" s="1498"/>
      <c r="F95" s="1498"/>
      <c r="G95" s="1498"/>
      <c r="H95" s="1498"/>
      <c r="I95" s="1498"/>
      <c r="J95" s="1498"/>
      <c r="K95" s="1498"/>
      <c r="L95" s="1498"/>
      <c r="M95" s="1498"/>
      <c r="N95" s="1496"/>
      <c r="O95" s="1492"/>
    </row>
    <row r="96" spans="1:32" s="786" customFormat="1" ht="15" customHeight="1" x14ac:dyDescent="0.25">
      <c r="C96" s="1495"/>
      <c r="D96" s="1499" t="s">
        <v>638</v>
      </c>
      <c r="E96" s="1498"/>
      <c r="F96" s="1498"/>
      <c r="G96" s="1498"/>
      <c r="H96" s="1498"/>
      <c r="I96" s="1498"/>
      <c r="J96" s="1498"/>
      <c r="K96" s="1498"/>
      <c r="L96" s="1498"/>
      <c r="M96" s="1498"/>
      <c r="N96" s="1496"/>
      <c r="O96" s="1492"/>
    </row>
    <row r="97" spans="1:30" s="786" customFormat="1" ht="12" customHeight="1" x14ac:dyDescent="0.25">
      <c r="C97" s="1495"/>
      <c r="D97" s="1499" t="s">
        <v>639</v>
      </c>
      <c r="E97" s="1498"/>
      <c r="F97" s="1498"/>
      <c r="G97" s="1498"/>
      <c r="H97" s="1498"/>
      <c r="I97" s="1498"/>
      <c r="J97" s="1498"/>
      <c r="K97" s="1498"/>
      <c r="L97" s="1498"/>
      <c r="M97" s="1498"/>
      <c r="N97" s="1498"/>
      <c r="O97" s="1495"/>
    </row>
    <row r="98" spans="1:30" s="786" customFormat="1" ht="15" customHeight="1" x14ac:dyDescent="0.25">
      <c r="C98" s="1495"/>
      <c r="D98" s="1496"/>
      <c r="E98" s="1496"/>
      <c r="F98" s="1496"/>
      <c r="G98" s="1496"/>
      <c r="H98" s="1496"/>
      <c r="I98" s="1496"/>
      <c r="J98" s="1496"/>
      <c r="K98" s="1496"/>
      <c r="L98" s="1496"/>
      <c r="M98" s="1496"/>
      <c r="N98" s="1498"/>
      <c r="O98" s="1495"/>
    </row>
    <row r="99" spans="1:30" s="786" customFormat="1" ht="15" customHeight="1" x14ac:dyDescent="0.25">
      <c r="C99" s="1495"/>
      <c r="D99" s="1496" t="s">
        <v>640</v>
      </c>
      <c r="E99" s="1496"/>
      <c r="F99" s="1496"/>
      <c r="G99" s="1496"/>
      <c r="H99" s="1496"/>
      <c r="I99" s="1496"/>
      <c r="J99" s="1496"/>
      <c r="K99" s="1496"/>
      <c r="L99" s="1496"/>
      <c r="M99" s="1496"/>
      <c r="N99" s="1498"/>
      <c r="O99" s="1495"/>
    </row>
    <row r="100" spans="1:30" s="786" customFormat="1" ht="15" customHeight="1" x14ac:dyDescent="0.25">
      <c r="C100" s="1495"/>
      <c r="D100" s="1496"/>
      <c r="E100" s="1496"/>
      <c r="F100" s="1496"/>
      <c r="G100" s="1496"/>
      <c r="H100" s="1496"/>
      <c r="I100" s="1496"/>
      <c r="J100" s="1496"/>
      <c r="K100" s="1496"/>
      <c r="L100" s="1496"/>
      <c r="M100" s="1496"/>
      <c r="N100" s="1496"/>
      <c r="O100" s="1492"/>
    </row>
    <row r="101" spans="1:30" s="786" customFormat="1" ht="12" customHeight="1" x14ac:dyDescent="0.25">
      <c r="C101" s="1497" t="s">
        <v>641</v>
      </c>
      <c r="D101" s="1495" t="s">
        <v>642</v>
      </c>
      <c r="E101" s="1498"/>
      <c r="F101" s="1498"/>
      <c r="G101" s="1498"/>
      <c r="H101" s="1498"/>
      <c r="I101" s="1498"/>
      <c r="J101" s="1498"/>
      <c r="K101" s="1498"/>
      <c r="L101" s="1498"/>
      <c r="M101" s="1498"/>
      <c r="N101" s="1496"/>
      <c r="O101" s="1492"/>
    </row>
    <row r="102" spans="1:30" s="786" customFormat="1" ht="15" customHeight="1" x14ac:dyDescent="0.25">
      <c r="C102" s="1497"/>
      <c r="D102" s="1495" t="s">
        <v>643</v>
      </c>
      <c r="E102" s="1498"/>
      <c r="F102" s="1498"/>
      <c r="G102" s="1498"/>
      <c r="H102" s="1498"/>
      <c r="I102" s="1498"/>
      <c r="J102" s="1498"/>
      <c r="K102" s="1498"/>
      <c r="L102" s="1498"/>
      <c r="M102" s="1498"/>
      <c r="N102" s="1496"/>
      <c r="O102" s="1492"/>
    </row>
    <row r="103" spans="1:30" s="786" customFormat="1" ht="12" customHeight="1" x14ac:dyDescent="0.25">
      <c r="C103" s="1495"/>
      <c r="D103" s="1499" t="s">
        <v>644</v>
      </c>
      <c r="E103" s="1498"/>
      <c r="F103" s="1498"/>
      <c r="G103" s="1498"/>
      <c r="H103" s="1498"/>
      <c r="I103" s="1498"/>
      <c r="J103" s="1498"/>
      <c r="K103" s="1498"/>
      <c r="L103" s="1498"/>
      <c r="M103" s="1498"/>
      <c r="N103" s="1498"/>
      <c r="O103" s="1495"/>
    </row>
    <row r="104" spans="1:30" s="786" customFormat="1" ht="15" customHeight="1" x14ac:dyDescent="0.25">
      <c r="C104" s="1495"/>
      <c r="D104" s="1499" t="s">
        <v>645</v>
      </c>
      <c r="E104" s="1498"/>
      <c r="F104" s="1498"/>
      <c r="G104" s="1498"/>
      <c r="H104" s="1498"/>
      <c r="I104" s="1498"/>
      <c r="J104" s="1498"/>
      <c r="K104" s="1498"/>
      <c r="L104" s="1498"/>
      <c r="M104" s="1498"/>
      <c r="N104" s="1498"/>
      <c r="O104" s="1495"/>
    </row>
    <row r="105" spans="1:30" s="786" customFormat="1" ht="15" customHeight="1" x14ac:dyDescent="0.25">
      <c r="C105" s="1495"/>
      <c r="D105" s="1499" t="s">
        <v>646</v>
      </c>
      <c r="E105" s="1498"/>
      <c r="F105" s="1498"/>
      <c r="G105" s="1498"/>
      <c r="H105" s="1498"/>
      <c r="I105" s="1498"/>
      <c r="J105" s="1498"/>
      <c r="K105" s="1498"/>
      <c r="L105" s="1498"/>
      <c r="M105" s="1498"/>
      <c r="N105" s="1498"/>
      <c r="O105" s="1495"/>
    </row>
    <row r="106" spans="1:30" s="786" customFormat="1" ht="15" customHeight="1" x14ac:dyDescent="0.25">
      <c r="C106" s="1495"/>
      <c r="D106" s="1499" t="s">
        <v>647</v>
      </c>
      <c r="E106" s="1498"/>
      <c r="F106" s="1498"/>
      <c r="G106" s="1498"/>
      <c r="H106" s="1498"/>
      <c r="I106" s="1498"/>
      <c r="J106" s="1498"/>
      <c r="K106" s="1498"/>
      <c r="L106" s="1498"/>
      <c r="M106" s="1498"/>
      <c r="N106" s="1498"/>
      <c r="O106" s="1495"/>
    </row>
    <row r="107" spans="1:30" s="786" customFormat="1" ht="15" customHeight="1" x14ac:dyDescent="0.25">
      <c r="A107" s="1105"/>
      <c r="B107" s="1100"/>
      <c r="C107" s="1101"/>
      <c r="D107" s="1100"/>
      <c r="E107" s="1101"/>
      <c r="F107" s="1100"/>
      <c r="G107" s="1101"/>
      <c r="H107" s="1100"/>
      <c r="I107" s="1101"/>
      <c r="J107" s="1101"/>
      <c r="K107" s="1101"/>
      <c r="L107" s="1101"/>
      <c r="M107" s="1101"/>
      <c r="N107" s="1498"/>
      <c r="O107" s="1495"/>
      <c r="P107" s="1103"/>
      <c r="Q107" s="1104"/>
      <c r="R107" s="1101"/>
      <c r="S107" s="1101"/>
      <c r="T107" s="1101"/>
      <c r="U107" s="1101"/>
      <c r="V107" s="1101"/>
      <c r="W107" s="1101"/>
      <c r="X107" s="1101"/>
      <c r="Y107" s="1101"/>
      <c r="Z107" s="1101"/>
      <c r="AB107" s="1099"/>
      <c r="AC107" s="1101"/>
      <c r="AD107" s="1102"/>
    </row>
    <row r="108" spans="1:30" s="786" customFormat="1" ht="15" customHeight="1" x14ac:dyDescent="0.25">
      <c r="A108" s="1105"/>
      <c r="B108" s="1100"/>
      <c r="C108" s="1101"/>
      <c r="D108" s="1100"/>
      <c r="E108" s="1101"/>
      <c r="F108" s="1100"/>
      <c r="G108" s="1101"/>
      <c r="H108" s="1100"/>
      <c r="I108" s="1101"/>
      <c r="J108" s="1101"/>
      <c r="K108" s="1101"/>
      <c r="L108" s="1101"/>
      <c r="M108" s="1101"/>
      <c r="N108" s="1498"/>
      <c r="O108" s="1495"/>
      <c r="P108" s="1103"/>
      <c r="Q108" s="1104"/>
      <c r="R108" s="1101"/>
      <c r="S108" s="1101"/>
      <c r="T108" s="1101"/>
      <c r="U108" s="1101"/>
      <c r="V108" s="1101"/>
      <c r="W108" s="1101"/>
      <c r="X108" s="1101"/>
      <c r="Y108" s="1101"/>
      <c r="Z108" s="1101"/>
      <c r="AA108" s="1101"/>
      <c r="AB108" s="1099"/>
      <c r="AC108" s="1101"/>
      <c r="AD108" s="1102"/>
    </row>
    <row r="109" spans="1:30" s="786" customFormat="1" ht="15" customHeight="1" x14ac:dyDescent="0.2">
      <c r="A109" s="1105"/>
      <c r="B109" s="1100"/>
      <c r="C109" s="1101"/>
      <c r="D109" s="1100"/>
      <c r="E109" s="1101"/>
      <c r="F109" s="1100"/>
      <c r="G109" s="1101"/>
      <c r="H109" s="1100"/>
      <c r="I109" s="1101"/>
      <c r="J109" s="1101"/>
      <c r="K109" s="1101"/>
      <c r="L109" s="1101"/>
      <c r="M109" s="1101"/>
      <c r="N109" s="1101"/>
      <c r="O109" s="1101"/>
      <c r="P109" s="1103"/>
      <c r="Q109" s="1104"/>
      <c r="R109" s="1101"/>
      <c r="S109" s="1101"/>
      <c r="T109" s="1101"/>
      <c r="U109" s="1101"/>
      <c r="V109" s="1101"/>
      <c r="W109" s="1101"/>
      <c r="X109" s="1101"/>
      <c r="Y109" s="1101"/>
      <c r="Z109" s="1101"/>
      <c r="AA109" s="1101"/>
      <c r="AB109" s="1099"/>
      <c r="AC109" s="1101"/>
      <c r="AD109" s="1102"/>
    </row>
  </sheetData>
  <sortState ref="AC98:AE109">
    <sortCondition descending="1" ref="AD98:AD109"/>
  </sortState>
  <mergeCells count="50">
    <mergeCell ref="A89:A91"/>
    <mergeCell ref="V89:W89"/>
    <mergeCell ref="V81:W81"/>
    <mergeCell ref="V82:W82"/>
    <mergeCell ref="V83:W83"/>
    <mergeCell ref="V84:W84"/>
    <mergeCell ref="V85:W85"/>
    <mergeCell ref="V86:W86"/>
    <mergeCell ref="V87:W87"/>
    <mergeCell ref="V88:W88"/>
    <mergeCell ref="A80:A82"/>
    <mergeCell ref="A83:A85"/>
    <mergeCell ref="V77:W77"/>
    <mergeCell ref="V78:W78"/>
    <mergeCell ref="V79:W79"/>
    <mergeCell ref="V80:W80"/>
    <mergeCell ref="P76:Z76"/>
    <mergeCell ref="A68:M68"/>
    <mergeCell ref="A69:A71"/>
    <mergeCell ref="A76:M76"/>
    <mergeCell ref="A77:A79"/>
    <mergeCell ref="A53:A56"/>
    <mergeCell ref="A57:A60"/>
    <mergeCell ref="A61:A64"/>
    <mergeCell ref="A31:A34"/>
    <mergeCell ref="A52:M52"/>
    <mergeCell ref="P52:Z52"/>
    <mergeCell ref="A41:M41"/>
    <mergeCell ref="A42:A44"/>
    <mergeCell ref="A45:A47"/>
    <mergeCell ref="A35:A38"/>
    <mergeCell ref="A10:A13"/>
    <mergeCell ref="A14:A17"/>
    <mergeCell ref="A26:M26"/>
    <mergeCell ref="A27:A30"/>
    <mergeCell ref="A1:AD1"/>
    <mergeCell ref="A2:AD2"/>
    <mergeCell ref="A5:M5"/>
    <mergeCell ref="P5:Z5"/>
    <mergeCell ref="A6:A9"/>
    <mergeCell ref="P26:Z26"/>
    <mergeCell ref="AB5:AB6"/>
    <mergeCell ref="AC5:AC6"/>
    <mergeCell ref="AD5:AD6"/>
    <mergeCell ref="AB52:AB53"/>
    <mergeCell ref="AC52:AC53"/>
    <mergeCell ref="AD52:AD53"/>
    <mergeCell ref="AB76:AB77"/>
    <mergeCell ref="AC76:AC77"/>
    <mergeCell ref="AD76:AD77"/>
  </mergeCells>
  <conditionalFormatting sqref="E78:E79 I36:I39 C81:C82 C84:C85 C90 E90 G90 I90 K90 M90 G78:G79 K28:K30 E81:E82 E84:E85 I78:I79 K32:K34 G81:G82 G84:G85 K78:K79 K36:K39 I81:I82 I84:I85 M32:M34 M28:M30 K81:K82 K84:K85 M36:M39 C78:C79 M81:M82 M84:M85 AA71:AA73 C70:C72 E70:E72 G70:G72 I70:I72 K70:K72 C54:C56 C58:C60 E54:E56 E58:E60 G54:G56 G58:G60 I54:I56 I58:I60 K54:K56 K58:K60 M58:M60 C62:C65 E62:E65 G62:G65 I62:I65 K62:K65 M62:N65 C46:C48 E46:E48 G46:G48 I46:I48 K46:K48 M46:M48 C7:C9 C11:C13 C15:C23 C43:C44 E43:E44 G43:G44 I43:I44 K43:K44 M43:M44 E7:E9 E11:E13 E15:E23 G7:G9 G11:G13 G15:G23 I7:I9 I11:I13 I15:I23 K7:K9 K11:K13 K15:K23 M7:M9 M11:M13 M15:M23 N7:N8 N12:N14 N27:N28 N31:N32 N37:N41 O38:O41 P46:Z49 C28:C30 C32:C34 C36:C39 E28:E30 E32:E34 E36:E39 G28:G30 G32:G34 G36:G39 I28:I30 I32:I34 N72:O74 M70:M72 N80:N81 M78:M79 N56:N58 M54:M56">
    <cfRule type="cellIs" dxfId="264" priority="110" stopIfTrue="1" operator="greaterThanOrEqual">
      <formula>200</formula>
    </cfRule>
  </conditionalFormatting>
  <conditionalFormatting sqref="N71:O74 AA70:AA73 N79:N81">
    <cfRule type="containsText" dxfId="263" priority="121" stopIfTrue="1" operator="containsText" text="Оксана">
      <formula>NOT(ISERROR(SEARCH("Оксана",N70)))</formula>
    </cfRule>
    <cfRule type="containsText" dxfId="262" priority="122" stopIfTrue="1" operator="containsText" text="Людмила">
      <formula>NOT(ISERROR(SEARCH("Людмила",N70)))</formula>
    </cfRule>
  </conditionalFormatting>
  <conditionalFormatting sqref="N72:O74 AA71:AA73 N80:N81">
    <cfRule type="containsText" dxfId="261" priority="120" stopIfTrue="1" operator="containsText" text="Ольга">
      <formula>NOT(ISERROR(SEARCH("Ольга",N71)))</formula>
    </cfRule>
  </conditionalFormatting>
  <conditionalFormatting sqref="Y50:Z50 R28:Z45 R7:Z24 R54:Z72 R78:V89 X78:Z89 V25:Z25">
    <cfRule type="cellIs" dxfId="260" priority="124" stopIfTrue="1" operator="lessThanOrEqual">
      <formula>0</formula>
    </cfRule>
  </conditionalFormatting>
  <conditionalFormatting sqref="S78:U89 S54:V72 S28:V45 S7:V24 V25">
    <cfRule type="cellIs" dxfId="259" priority="119" stopIfTrue="1" operator="greaterThanOrEqual">
      <formula>200</formula>
    </cfRule>
  </conditionalFormatting>
  <pageMargins left="0.7" right="0.7" top="0.75" bottom="0.75" header="0.3" footer="0.3"/>
  <pageSetup paperSize="9" orientation="portrait" r:id="rId1"/>
  <ignoredErrors>
    <ignoredError sqref="AB7:AB42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C2:P63"/>
  <sheetViews>
    <sheetView zoomScale="75" zoomScaleNormal="75" workbookViewId="0">
      <selection activeCell="M53" sqref="M53"/>
    </sheetView>
  </sheetViews>
  <sheetFormatPr defaultRowHeight="12.75" x14ac:dyDescent="0.2"/>
  <cols>
    <col min="1" max="2" width="9.140625" style="942"/>
    <col min="3" max="3" width="8.28515625" style="942" bestFit="1" customWidth="1"/>
    <col min="4" max="4" width="34.28515625" style="942" customWidth="1"/>
    <col min="5" max="6" width="11.7109375" style="942" customWidth="1"/>
    <col min="7" max="10" width="9.7109375" style="942" customWidth="1"/>
    <col min="11" max="11" width="8.7109375" style="942" customWidth="1"/>
    <col min="12" max="15" width="12.7109375" style="942" customWidth="1"/>
    <col min="16" max="16384" width="9.140625" style="942"/>
  </cols>
  <sheetData>
    <row r="2" spans="3:16" ht="25.5" x14ac:dyDescent="0.2">
      <c r="C2" s="1694" t="s">
        <v>471</v>
      </c>
      <c r="D2" s="1694"/>
      <c r="E2" s="1694"/>
      <c r="F2" s="1694"/>
      <c r="G2" s="1694"/>
      <c r="H2" s="1694"/>
      <c r="I2" s="1694"/>
      <c r="J2" s="1694"/>
      <c r="K2" s="1694"/>
      <c r="L2" s="1694"/>
      <c r="M2" s="1694"/>
      <c r="N2" s="1694"/>
      <c r="O2" s="1694"/>
    </row>
    <row r="3" spans="3:16" ht="24.95" customHeight="1" x14ac:dyDescent="0.2">
      <c r="C3" s="1695" t="s">
        <v>495</v>
      </c>
      <c r="D3" s="1695"/>
      <c r="E3" s="1695"/>
      <c r="F3" s="1695"/>
      <c r="G3" s="1695"/>
      <c r="H3" s="1695"/>
      <c r="I3" s="1695"/>
      <c r="J3" s="1695"/>
      <c r="K3" s="1695"/>
      <c r="L3" s="1695"/>
      <c r="M3" s="1695"/>
      <c r="N3" s="1695"/>
      <c r="O3" s="1695"/>
    </row>
    <row r="4" spans="3:16" ht="24.95" customHeight="1" x14ac:dyDescent="0.2">
      <c r="C4" s="1696" t="s">
        <v>504</v>
      </c>
      <c r="D4" s="1696"/>
      <c r="E4" s="1696"/>
      <c r="F4" s="1696"/>
      <c r="G4" s="1696"/>
      <c r="H4" s="1696"/>
      <c r="I4" s="1696"/>
      <c r="J4" s="1696"/>
      <c r="K4" s="1696"/>
      <c r="L4" s="1696"/>
      <c r="M4" s="1696"/>
      <c r="N4" s="1696"/>
      <c r="O4" s="1696"/>
    </row>
    <row r="5" spans="3:16" ht="21" x14ac:dyDescent="0.2">
      <c r="C5" s="939"/>
      <c r="D5" s="939"/>
      <c r="E5" s="939"/>
      <c r="F5" s="939"/>
      <c r="G5" s="939"/>
      <c r="H5" s="939"/>
      <c r="I5" s="939"/>
      <c r="J5" s="939"/>
      <c r="K5" s="939"/>
      <c r="L5" s="939"/>
      <c r="M5" s="939"/>
      <c r="N5" s="939"/>
      <c r="O5" s="940"/>
    </row>
    <row r="6" spans="3:16" ht="19.5" customHeight="1" thickBot="1" x14ac:dyDescent="0.25">
      <c r="C6" s="1738" t="s">
        <v>478</v>
      </c>
      <c r="D6" s="1738"/>
      <c r="E6" s="939"/>
      <c r="F6" s="939"/>
      <c r="G6" s="939"/>
      <c r="H6" s="939"/>
      <c r="I6" s="939"/>
      <c r="J6" s="939"/>
      <c r="K6" s="939"/>
      <c r="L6" s="939"/>
      <c r="M6" s="939"/>
      <c r="N6" s="939"/>
      <c r="O6" s="940"/>
      <c r="P6" s="941"/>
    </row>
    <row r="7" spans="3:16" ht="19.5" customHeight="1" x14ac:dyDescent="0.2">
      <c r="C7" s="1677" t="s">
        <v>5</v>
      </c>
      <c r="D7" s="1679" t="s">
        <v>472</v>
      </c>
      <c r="E7" s="1681" t="s">
        <v>492</v>
      </c>
      <c r="F7" s="1683" t="s">
        <v>491</v>
      </c>
      <c r="G7" s="1685" t="s">
        <v>7</v>
      </c>
      <c r="H7" s="1686"/>
      <c r="I7" s="1686"/>
      <c r="J7" s="1687"/>
      <c r="K7" s="1681" t="s">
        <v>481</v>
      </c>
      <c r="L7" s="1688" t="s">
        <v>484</v>
      </c>
      <c r="M7" s="1688" t="s">
        <v>482</v>
      </c>
      <c r="N7" s="1690" t="s">
        <v>483</v>
      </c>
      <c r="O7" s="1692" t="s">
        <v>485</v>
      </c>
      <c r="P7" s="941"/>
    </row>
    <row r="8" spans="3:16" ht="80.099999999999994" customHeight="1" thickBot="1" x14ac:dyDescent="0.25">
      <c r="C8" s="1678"/>
      <c r="D8" s="1680"/>
      <c r="E8" s="1682"/>
      <c r="F8" s="1684"/>
      <c r="G8" s="1029" t="s">
        <v>1</v>
      </c>
      <c r="H8" s="1030" t="s">
        <v>2</v>
      </c>
      <c r="I8" s="1030" t="s">
        <v>3</v>
      </c>
      <c r="J8" s="1031" t="s">
        <v>6</v>
      </c>
      <c r="K8" s="1682"/>
      <c r="L8" s="1689"/>
      <c r="M8" s="1689"/>
      <c r="N8" s="1691"/>
      <c r="O8" s="1693"/>
      <c r="P8" s="943"/>
    </row>
    <row r="9" spans="3:16" s="953" customFormat="1" ht="21.75" customHeight="1" x14ac:dyDescent="0.2">
      <c r="C9" s="954">
        <v>1</v>
      </c>
      <c r="D9" s="1081" t="s">
        <v>12</v>
      </c>
      <c r="E9" s="946">
        <v>5</v>
      </c>
      <c r="F9" s="947">
        <v>1</v>
      </c>
      <c r="G9" s="1082">
        <v>159</v>
      </c>
      <c r="H9" s="1403">
        <v>203</v>
      </c>
      <c r="I9" s="1083">
        <v>192</v>
      </c>
      <c r="J9" s="1085">
        <v>176</v>
      </c>
      <c r="K9" s="962">
        <v>2</v>
      </c>
      <c r="L9" s="1298">
        <f t="shared" ref="L9:L28" si="0">SUM(G9:J9)-MIN(G9:J9)</f>
        <v>571</v>
      </c>
      <c r="M9" s="964">
        <f t="shared" ref="M9:M28" si="1">MAX(G9:J9)</f>
        <v>203</v>
      </c>
      <c r="N9" s="965">
        <f t="shared" ref="N9:N28" si="2">ROUND(L9/3,1)</f>
        <v>190.3</v>
      </c>
      <c r="O9" s="952">
        <f t="shared" ref="O9:O28" si="3">L9/10+K9</f>
        <v>59.1</v>
      </c>
    </row>
    <row r="10" spans="3:16" s="953" customFormat="1" ht="21.75" customHeight="1" x14ac:dyDescent="0.2">
      <c r="C10" s="1032">
        <f>C9+1</f>
        <v>2</v>
      </c>
      <c r="D10" s="1089" t="s">
        <v>34</v>
      </c>
      <c r="E10" s="1044">
        <v>6</v>
      </c>
      <c r="F10" s="1045">
        <v>1</v>
      </c>
      <c r="G10" s="1046">
        <v>182</v>
      </c>
      <c r="H10" s="1047">
        <v>191</v>
      </c>
      <c r="I10" s="1047">
        <v>193</v>
      </c>
      <c r="J10" s="1049">
        <v>181</v>
      </c>
      <c r="K10" s="1039"/>
      <c r="L10" s="1040">
        <f t="shared" si="0"/>
        <v>566</v>
      </c>
      <c r="M10" s="1041">
        <f t="shared" si="1"/>
        <v>193</v>
      </c>
      <c r="N10" s="1042">
        <f t="shared" si="2"/>
        <v>188.7</v>
      </c>
      <c r="O10" s="1043">
        <f t="shared" si="3"/>
        <v>56.6</v>
      </c>
    </row>
    <row r="11" spans="3:16" s="953" customFormat="1" ht="21.75" customHeight="1" x14ac:dyDescent="0.2">
      <c r="C11" s="954">
        <f t="shared" ref="C11:C21" si="4">C10+1</f>
        <v>3</v>
      </c>
      <c r="D11" s="1086" t="s">
        <v>47</v>
      </c>
      <c r="E11" s="946">
        <v>2</v>
      </c>
      <c r="F11" s="947">
        <v>1</v>
      </c>
      <c r="G11" s="948">
        <v>191</v>
      </c>
      <c r="H11" s="949">
        <v>144</v>
      </c>
      <c r="I11" s="949">
        <v>195</v>
      </c>
      <c r="J11" s="950">
        <v>179</v>
      </c>
      <c r="K11" s="962"/>
      <c r="L11" s="963">
        <f t="shared" si="0"/>
        <v>565</v>
      </c>
      <c r="M11" s="964">
        <f t="shared" si="1"/>
        <v>195</v>
      </c>
      <c r="N11" s="965">
        <f t="shared" si="2"/>
        <v>188.3</v>
      </c>
      <c r="O11" s="952">
        <f t="shared" si="3"/>
        <v>56.5</v>
      </c>
    </row>
    <row r="12" spans="3:16" s="953" customFormat="1" ht="21.75" customHeight="1" x14ac:dyDescent="0.2">
      <c r="C12" s="1032">
        <f t="shared" si="4"/>
        <v>4</v>
      </c>
      <c r="D12" s="1089" t="s">
        <v>41</v>
      </c>
      <c r="E12" s="1044">
        <v>4</v>
      </c>
      <c r="F12" s="1045">
        <v>1</v>
      </c>
      <c r="G12" s="1254">
        <v>214</v>
      </c>
      <c r="H12" s="1047">
        <v>168</v>
      </c>
      <c r="I12" s="1047">
        <v>177</v>
      </c>
      <c r="J12" s="1049">
        <v>172</v>
      </c>
      <c r="K12" s="1039"/>
      <c r="L12" s="1040">
        <f t="shared" si="0"/>
        <v>563</v>
      </c>
      <c r="M12" s="1041">
        <f t="shared" si="1"/>
        <v>214</v>
      </c>
      <c r="N12" s="1042">
        <f t="shared" si="2"/>
        <v>187.7</v>
      </c>
      <c r="O12" s="1043">
        <f t="shared" si="3"/>
        <v>56.3</v>
      </c>
    </row>
    <row r="13" spans="3:16" s="953" customFormat="1" ht="21.75" customHeight="1" x14ac:dyDescent="0.2">
      <c r="C13" s="954">
        <f t="shared" si="4"/>
        <v>5</v>
      </c>
      <c r="D13" s="1086" t="s">
        <v>67</v>
      </c>
      <c r="E13" s="946">
        <v>1</v>
      </c>
      <c r="F13" s="947">
        <v>2</v>
      </c>
      <c r="G13" s="948">
        <v>134</v>
      </c>
      <c r="H13" s="949">
        <v>176</v>
      </c>
      <c r="I13" s="1404">
        <v>215</v>
      </c>
      <c r="J13" s="950">
        <v>170</v>
      </c>
      <c r="K13" s="962"/>
      <c r="L13" s="963">
        <f t="shared" si="0"/>
        <v>561</v>
      </c>
      <c r="M13" s="1284">
        <f t="shared" si="1"/>
        <v>215</v>
      </c>
      <c r="N13" s="965">
        <f t="shared" si="2"/>
        <v>187</v>
      </c>
      <c r="O13" s="952">
        <f t="shared" si="3"/>
        <v>56.1</v>
      </c>
    </row>
    <row r="14" spans="3:16" s="953" customFormat="1" ht="21.75" customHeight="1" x14ac:dyDescent="0.2">
      <c r="C14" s="1032">
        <f t="shared" si="4"/>
        <v>6</v>
      </c>
      <c r="D14" s="1089" t="s">
        <v>68</v>
      </c>
      <c r="E14" s="1044">
        <v>3</v>
      </c>
      <c r="F14" s="1045">
        <v>1</v>
      </c>
      <c r="G14" s="1254">
        <v>204</v>
      </c>
      <c r="H14" s="1047">
        <v>168</v>
      </c>
      <c r="I14" s="1047">
        <v>180</v>
      </c>
      <c r="J14" s="1049">
        <v>166</v>
      </c>
      <c r="K14" s="1039"/>
      <c r="L14" s="1040">
        <f t="shared" si="0"/>
        <v>552</v>
      </c>
      <c r="M14" s="1041">
        <f t="shared" si="1"/>
        <v>204</v>
      </c>
      <c r="N14" s="1042">
        <f t="shared" si="2"/>
        <v>184</v>
      </c>
      <c r="O14" s="1043">
        <f t="shared" si="3"/>
        <v>55.2</v>
      </c>
    </row>
    <row r="15" spans="3:16" s="953" customFormat="1" ht="21.75" customHeight="1" x14ac:dyDescent="0.2">
      <c r="C15" s="954">
        <f t="shared" si="4"/>
        <v>7</v>
      </c>
      <c r="D15" s="1086" t="s">
        <v>566</v>
      </c>
      <c r="E15" s="946">
        <v>6</v>
      </c>
      <c r="F15" s="947">
        <v>2</v>
      </c>
      <c r="G15" s="948">
        <v>148</v>
      </c>
      <c r="H15" s="1404">
        <v>211</v>
      </c>
      <c r="I15" s="949">
        <v>162</v>
      </c>
      <c r="J15" s="950">
        <v>128</v>
      </c>
      <c r="K15" s="962"/>
      <c r="L15" s="963">
        <f t="shared" si="0"/>
        <v>521</v>
      </c>
      <c r="M15" s="964">
        <f t="shared" si="1"/>
        <v>211</v>
      </c>
      <c r="N15" s="965">
        <f t="shared" si="2"/>
        <v>173.7</v>
      </c>
      <c r="O15" s="952">
        <f t="shared" si="3"/>
        <v>52.1</v>
      </c>
    </row>
    <row r="16" spans="3:16" s="953" customFormat="1" ht="21.75" customHeight="1" x14ac:dyDescent="0.2">
      <c r="C16" s="1032">
        <f t="shared" si="4"/>
        <v>8</v>
      </c>
      <c r="D16" s="1089" t="s">
        <v>567</v>
      </c>
      <c r="E16" s="1044">
        <v>3</v>
      </c>
      <c r="F16" s="1045">
        <v>2</v>
      </c>
      <c r="G16" s="1046">
        <v>142</v>
      </c>
      <c r="H16" s="1047">
        <v>152</v>
      </c>
      <c r="I16" s="1047">
        <v>128</v>
      </c>
      <c r="J16" s="1255">
        <v>215</v>
      </c>
      <c r="K16" s="1039"/>
      <c r="L16" s="1040">
        <f t="shared" si="0"/>
        <v>509</v>
      </c>
      <c r="M16" s="1284">
        <f t="shared" si="1"/>
        <v>215</v>
      </c>
      <c r="N16" s="1042">
        <f t="shared" si="2"/>
        <v>169.7</v>
      </c>
      <c r="O16" s="1043">
        <f t="shared" si="3"/>
        <v>50.9</v>
      </c>
    </row>
    <row r="17" spans="3:16" s="953" customFormat="1" ht="21.75" customHeight="1" x14ac:dyDescent="0.2">
      <c r="C17" s="954">
        <f t="shared" si="4"/>
        <v>9</v>
      </c>
      <c r="D17" s="1086" t="s">
        <v>25</v>
      </c>
      <c r="E17" s="946">
        <v>2</v>
      </c>
      <c r="F17" s="947">
        <v>2</v>
      </c>
      <c r="G17" s="948">
        <v>158</v>
      </c>
      <c r="H17" s="949">
        <v>163</v>
      </c>
      <c r="I17" s="949">
        <v>122</v>
      </c>
      <c r="J17" s="950">
        <v>163</v>
      </c>
      <c r="K17" s="962"/>
      <c r="L17" s="963">
        <f t="shared" si="0"/>
        <v>484</v>
      </c>
      <c r="M17" s="964">
        <f t="shared" si="1"/>
        <v>163</v>
      </c>
      <c r="N17" s="965">
        <f t="shared" si="2"/>
        <v>161.30000000000001</v>
      </c>
      <c r="O17" s="952">
        <f t="shared" si="3"/>
        <v>48.4</v>
      </c>
    </row>
    <row r="18" spans="3:16" s="953" customFormat="1" ht="21.75" customHeight="1" x14ac:dyDescent="0.2">
      <c r="C18" s="1032">
        <f t="shared" si="4"/>
        <v>10</v>
      </c>
      <c r="D18" s="1089" t="s">
        <v>572</v>
      </c>
      <c r="E18" s="1044">
        <v>3</v>
      </c>
      <c r="F18" s="1045">
        <v>1</v>
      </c>
      <c r="G18" s="1046">
        <v>153</v>
      </c>
      <c r="H18" s="1047">
        <v>156</v>
      </c>
      <c r="I18" s="1047">
        <v>166</v>
      </c>
      <c r="J18" s="1049">
        <v>127</v>
      </c>
      <c r="K18" s="1039"/>
      <c r="L18" s="1040">
        <f t="shared" si="0"/>
        <v>475</v>
      </c>
      <c r="M18" s="1041">
        <f t="shared" si="1"/>
        <v>166</v>
      </c>
      <c r="N18" s="1042">
        <f t="shared" si="2"/>
        <v>158.30000000000001</v>
      </c>
      <c r="O18" s="1043">
        <f t="shared" si="3"/>
        <v>47.5</v>
      </c>
    </row>
    <row r="19" spans="3:16" s="953" customFormat="1" ht="21.75" customHeight="1" x14ac:dyDescent="0.2">
      <c r="C19" s="954">
        <f t="shared" si="4"/>
        <v>11</v>
      </c>
      <c r="D19" s="1086" t="s">
        <v>573</v>
      </c>
      <c r="E19" s="946">
        <v>2</v>
      </c>
      <c r="F19" s="947">
        <v>2</v>
      </c>
      <c r="G19" s="948">
        <v>170</v>
      </c>
      <c r="H19" s="949">
        <v>160</v>
      </c>
      <c r="I19" s="949">
        <v>116</v>
      </c>
      <c r="J19" s="950">
        <v>144</v>
      </c>
      <c r="K19" s="962"/>
      <c r="L19" s="963">
        <f t="shared" si="0"/>
        <v>474</v>
      </c>
      <c r="M19" s="964">
        <f t="shared" si="1"/>
        <v>170</v>
      </c>
      <c r="N19" s="965">
        <f t="shared" si="2"/>
        <v>158</v>
      </c>
      <c r="O19" s="952">
        <f t="shared" si="3"/>
        <v>47.4</v>
      </c>
    </row>
    <row r="20" spans="3:16" s="953" customFormat="1" ht="21.75" customHeight="1" x14ac:dyDescent="0.2">
      <c r="C20" s="1032">
        <f t="shared" si="4"/>
        <v>12</v>
      </c>
      <c r="D20" s="1089" t="s">
        <v>51</v>
      </c>
      <c r="E20" s="1044">
        <v>4</v>
      </c>
      <c r="F20" s="1045">
        <v>1</v>
      </c>
      <c r="G20" s="1046">
        <v>192</v>
      </c>
      <c r="H20" s="1047">
        <v>122</v>
      </c>
      <c r="I20" s="1047">
        <v>125</v>
      </c>
      <c r="J20" s="1049">
        <v>150</v>
      </c>
      <c r="K20" s="1039"/>
      <c r="L20" s="1040">
        <f t="shared" si="0"/>
        <v>467</v>
      </c>
      <c r="M20" s="1041">
        <f t="shared" si="1"/>
        <v>192</v>
      </c>
      <c r="N20" s="1042">
        <f t="shared" si="2"/>
        <v>155.69999999999999</v>
      </c>
      <c r="O20" s="1043">
        <f t="shared" si="3"/>
        <v>46.7</v>
      </c>
    </row>
    <row r="21" spans="3:16" s="953" customFormat="1" ht="21.75" customHeight="1" x14ac:dyDescent="0.2">
      <c r="C21" s="954">
        <f t="shared" si="4"/>
        <v>13</v>
      </c>
      <c r="D21" s="1086" t="s">
        <v>570</v>
      </c>
      <c r="E21" s="946">
        <v>1</v>
      </c>
      <c r="F21" s="947">
        <v>1</v>
      </c>
      <c r="G21" s="948">
        <v>154</v>
      </c>
      <c r="H21" s="949">
        <v>124</v>
      </c>
      <c r="I21" s="949">
        <v>137</v>
      </c>
      <c r="J21" s="950">
        <v>165</v>
      </c>
      <c r="K21" s="962"/>
      <c r="L21" s="963">
        <f t="shared" si="0"/>
        <v>456</v>
      </c>
      <c r="M21" s="964">
        <f t="shared" si="1"/>
        <v>165</v>
      </c>
      <c r="N21" s="965">
        <f t="shared" si="2"/>
        <v>152</v>
      </c>
      <c r="O21" s="952">
        <f t="shared" si="3"/>
        <v>45.6</v>
      </c>
    </row>
    <row r="22" spans="3:16" s="953" customFormat="1" ht="21.75" customHeight="1" x14ac:dyDescent="0.2">
      <c r="C22" s="1032">
        <v>14</v>
      </c>
      <c r="D22" s="1089" t="s">
        <v>569</v>
      </c>
      <c r="E22" s="1044">
        <v>3</v>
      </c>
      <c r="F22" s="1045">
        <v>2</v>
      </c>
      <c r="G22" s="1046">
        <v>146</v>
      </c>
      <c r="H22" s="1047">
        <v>169</v>
      </c>
      <c r="I22" s="1047">
        <v>120</v>
      </c>
      <c r="J22" s="1049">
        <v>139</v>
      </c>
      <c r="K22" s="1039"/>
      <c r="L22" s="1040">
        <f t="shared" si="0"/>
        <v>454</v>
      </c>
      <c r="M22" s="1041">
        <f t="shared" si="1"/>
        <v>169</v>
      </c>
      <c r="N22" s="1042">
        <f t="shared" si="2"/>
        <v>151.30000000000001</v>
      </c>
      <c r="O22" s="1043">
        <f t="shared" si="3"/>
        <v>45.4</v>
      </c>
    </row>
    <row r="23" spans="3:16" s="953" customFormat="1" ht="21.75" customHeight="1" x14ac:dyDescent="0.2">
      <c r="C23" s="954">
        <v>15</v>
      </c>
      <c r="D23" s="1086" t="s">
        <v>575</v>
      </c>
      <c r="E23" s="946">
        <v>5</v>
      </c>
      <c r="F23" s="947">
        <v>1</v>
      </c>
      <c r="G23" s="948">
        <v>147</v>
      </c>
      <c r="H23" s="949">
        <v>144</v>
      </c>
      <c r="I23" s="949">
        <v>148</v>
      </c>
      <c r="J23" s="950">
        <v>158</v>
      </c>
      <c r="K23" s="962"/>
      <c r="L23" s="963">
        <f t="shared" si="0"/>
        <v>453</v>
      </c>
      <c r="M23" s="964">
        <f t="shared" si="1"/>
        <v>158</v>
      </c>
      <c r="N23" s="965">
        <f t="shared" si="2"/>
        <v>151</v>
      </c>
      <c r="O23" s="952">
        <f t="shared" si="3"/>
        <v>45.3</v>
      </c>
    </row>
    <row r="24" spans="3:16" s="953" customFormat="1" ht="21.75" customHeight="1" x14ac:dyDescent="0.2">
      <c r="C24" s="1032">
        <v>16</v>
      </c>
      <c r="D24" s="1089" t="s">
        <v>568</v>
      </c>
      <c r="E24" s="1044">
        <v>4</v>
      </c>
      <c r="F24" s="1045">
        <v>2</v>
      </c>
      <c r="G24" s="1046">
        <v>147</v>
      </c>
      <c r="H24" s="1047">
        <v>142</v>
      </c>
      <c r="I24" s="1047">
        <v>156</v>
      </c>
      <c r="J24" s="1049">
        <v>126</v>
      </c>
      <c r="K24" s="1039"/>
      <c r="L24" s="1040">
        <f t="shared" si="0"/>
        <v>445</v>
      </c>
      <c r="M24" s="1041">
        <f t="shared" si="1"/>
        <v>156</v>
      </c>
      <c r="N24" s="1042">
        <f t="shared" si="2"/>
        <v>148.30000000000001</v>
      </c>
      <c r="O24" s="1043">
        <f t="shared" si="3"/>
        <v>44.5</v>
      </c>
    </row>
    <row r="25" spans="3:16" s="953" customFormat="1" ht="21.75" customHeight="1" x14ac:dyDescent="0.2">
      <c r="C25" s="954">
        <v>17</v>
      </c>
      <c r="D25" s="1086" t="s">
        <v>565</v>
      </c>
      <c r="E25" s="946">
        <v>6</v>
      </c>
      <c r="F25" s="947">
        <v>1</v>
      </c>
      <c r="G25" s="948">
        <v>148</v>
      </c>
      <c r="H25" s="949">
        <v>132</v>
      </c>
      <c r="I25" s="949">
        <v>146</v>
      </c>
      <c r="J25" s="950">
        <v>123</v>
      </c>
      <c r="K25" s="962"/>
      <c r="L25" s="963">
        <f t="shared" si="0"/>
        <v>426</v>
      </c>
      <c r="M25" s="964">
        <f t="shared" si="1"/>
        <v>148</v>
      </c>
      <c r="N25" s="965">
        <f t="shared" si="2"/>
        <v>142</v>
      </c>
      <c r="O25" s="952">
        <f t="shared" si="3"/>
        <v>42.6</v>
      </c>
    </row>
    <row r="26" spans="3:16" ht="21.75" customHeight="1" x14ac:dyDescent="0.25">
      <c r="C26" s="1032">
        <v>18</v>
      </c>
      <c r="D26" s="1089" t="s">
        <v>564</v>
      </c>
      <c r="E26" s="1044">
        <v>2</v>
      </c>
      <c r="F26" s="1045">
        <v>2</v>
      </c>
      <c r="G26" s="1046">
        <v>103</v>
      </c>
      <c r="H26" s="1047">
        <v>114</v>
      </c>
      <c r="I26" s="1047">
        <v>126</v>
      </c>
      <c r="J26" s="1049">
        <v>148</v>
      </c>
      <c r="K26" s="1039"/>
      <c r="L26" s="1040">
        <f t="shared" si="0"/>
        <v>388</v>
      </c>
      <c r="M26" s="1041">
        <f t="shared" si="1"/>
        <v>148</v>
      </c>
      <c r="N26" s="1042">
        <f t="shared" si="2"/>
        <v>129.30000000000001</v>
      </c>
      <c r="O26" s="1043">
        <f t="shared" si="3"/>
        <v>38.799999999999997</v>
      </c>
      <c r="P26" s="978"/>
    </row>
    <row r="27" spans="3:16" ht="21.75" customHeight="1" x14ac:dyDescent="0.2">
      <c r="C27" s="954">
        <v>19</v>
      </c>
      <c r="D27" s="1086" t="s">
        <v>574</v>
      </c>
      <c r="E27" s="946">
        <v>3</v>
      </c>
      <c r="F27" s="947">
        <v>1</v>
      </c>
      <c r="G27" s="948">
        <v>125</v>
      </c>
      <c r="H27" s="949">
        <v>139</v>
      </c>
      <c r="I27" s="949">
        <v>116</v>
      </c>
      <c r="J27" s="950">
        <v>117</v>
      </c>
      <c r="K27" s="962"/>
      <c r="L27" s="963">
        <f t="shared" si="0"/>
        <v>381</v>
      </c>
      <c r="M27" s="964">
        <f t="shared" si="1"/>
        <v>139</v>
      </c>
      <c r="N27" s="965">
        <f t="shared" si="2"/>
        <v>127</v>
      </c>
      <c r="O27" s="952">
        <f t="shared" si="3"/>
        <v>38.1</v>
      </c>
    </row>
    <row r="28" spans="3:16" ht="21.75" customHeight="1" thickBot="1" x14ac:dyDescent="0.25">
      <c r="C28" s="1515">
        <v>20</v>
      </c>
      <c r="D28" s="1516" t="s">
        <v>577</v>
      </c>
      <c r="E28" s="1517">
        <v>1</v>
      </c>
      <c r="F28" s="1518">
        <v>2</v>
      </c>
      <c r="G28" s="1500">
        <v>113</v>
      </c>
      <c r="H28" s="1501">
        <v>138</v>
      </c>
      <c r="I28" s="1501">
        <v>117</v>
      </c>
      <c r="J28" s="1502">
        <v>119</v>
      </c>
      <c r="K28" s="1055"/>
      <c r="L28" s="1056">
        <f t="shared" si="0"/>
        <v>374</v>
      </c>
      <c r="M28" s="1055">
        <f t="shared" si="1"/>
        <v>138</v>
      </c>
      <c r="N28" s="1057">
        <f t="shared" si="2"/>
        <v>124.7</v>
      </c>
      <c r="O28" s="1519">
        <f t="shared" si="3"/>
        <v>37.4</v>
      </c>
    </row>
    <row r="29" spans="3:16" ht="18" x14ac:dyDescent="0.25">
      <c r="C29" s="978"/>
      <c r="D29" s="978"/>
      <c r="E29" s="978"/>
      <c r="F29" s="978"/>
      <c r="G29" s="978"/>
      <c r="H29" s="978"/>
      <c r="I29" s="978"/>
      <c r="J29" s="978"/>
      <c r="K29" s="978"/>
      <c r="L29" s="978"/>
      <c r="M29" s="978"/>
      <c r="N29" s="978"/>
      <c r="O29" s="978"/>
    </row>
    <row r="30" spans="3:16" ht="18" x14ac:dyDescent="0.2">
      <c r="C30" s="979"/>
      <c r="D30" s="980" t="s">
        <v>12</v>
      </c>
      <c r="E30" s="981" t="s">
        <v>37</v>
      </c>
      <c r="F30" s="1670" t="s">
        <v>653</v>
      </c>
      <c r="G30" s="1670"/>
      <c r="H30" s="1671" t="s">
        <v>60</v>
      </c>
      <c r="I30" s="1671"/>
      <c r="J30" s="1671"/>
      <c r="K30" s="1671"/>
      <c r="L30" s="1671"/>
      <c r="M30" s="982"/>
      <c r="N30" s="979"/>
      <c r="O30" s="979"/>
    </row>
    <row r="31" spans="3:16" ht="18.75" customHeight="1" x14ac:dyDescent="0.25">
      <c r="C31" s="983"/>
      <c r="D31" s="984" t="s">
        <v>67</v>
      </c>
      <c r="E31" s="985" t="s">
        <v>37</v>
      </c>
      <c r="F31" s="1670" t="s">
        <v>654</v>
      </c>
      <c r="G31" s="1670"/>
      <c r="H31" s="1672" t="s">
        <v>470</v>
      </c>
      <c r="I31" s="1672"/>
      <c r="J31" s="1672"/>
      <c r="K31" s="1672"/>
      <c r="L31" s="1672"/>
      <c r="M31" s="986"/>
      <c r="N31" s="983"/>
      <c r="O31" s="983"/>
      <c r="P31" s="978"/>
    </row>
    <row r="32" spans="3:16" ht="19.5" customHeight="1" x14ac:dyDescent="0.25">
      <c r="C32" s="978"/>
      <c r="D32" s="984" t="s">
        <v>567</v>
      </c>
      <c r="E32" s="985" t="s">
        <v>37</v>
      </c>
      <c r="F32" s="1670" t="s">
        <v>654</v>
      </c>
      <c r="G32" s="1670"/>
      <c r="H32" s="1672" t="s">
        <v>470</v>
      </c>
      <c r="I32" s="1672"/>
      <c r="J32" s="1672"/>
      <c r="K32" s="1672"/>
      <c r="L32" s="1672"/>
      <c r="M32" s="978"/>
      <c r="N32" s="978"/>
      <c r="O32" s="978"/>
      <c r="P32" s="941"/>
    </row>
    <row r="33" spans="3:16" ht="16.5" customHeight="1" x14ac:dyDescent="0.25">
      <c r="C33" s="978"/>
      <c r="D33" s="978"/>
      <c r="E33" s="978"/>
      <c r="F33" s="978"/>
      <c r="G33" s="978"/>
      <c r="H33" s="978"/>
      <c r="I33" s="978"/>
      <c r="J33" s="978"/>
      <c r="K33" s="978"/>
      <c r="L33" s="978"/>
      <c r="M33" s="978"/>
      <c r="N33" s="978"/>
      <c r="O33" s="978"/>
      <c r="P33" s="943"/>
    </row>
    <row r="34" spans="3:16" s="953" customFormat="1" ht="21.95" customHeight="1" thickBot="1" x14ac:dyDescent="0.3">
      <c r="C34" s="1673" t="s">
        <v>479</v>
      </c>
      <c r="D34" s="1673"/>
      <c r="E34" s="978"/>
      <c r="F34" s="978"/>
      <c r="G34" s="978"/>
      <c r="H34" s="978"/>
      <c r="I34" s="978"/>
      <c r="J34" s="978"/>
      <c r="K34" s="978"/>
      <c r="L34" s="978"/>
      <c r="M34" s="978"/>
      <c r="N34" s="978"/>
      <c r="O34" s="978"/>
    </row>
    <row r="35" spans="3:16" s="953" customFormat="1" ht="21.95" customHeight="1" x14ac:dyDescent="0.2">
      <c r="C35" s="1677" t="s">
        <v>5</v>
      </c>
      <c r="D35" s="1679" t="s">
        <v>472</v>
      </c>
      <c r="E35" s="1681" t="s">
        <v>492</v>
      </c>
      <c r="F35" s="1683" t="s">
        <v>491</v>
      </c>
      <c r="G35" s="1685" t="s">
        <v>7</v>
      </c>
      <c r="H35" s="1686"/>
      <c r="I35" s="1686"/>
      <c r="J35" s="1687"/>
      <c r="K35" s="1681" t="s">
        <v>481</v>
      </c>
      <c r="L35" s="1688" t="s">
        <v>484</v>
      </c>
      <c r="M35" s="1688" t="s">
        <v>482</v>
      </c>
      <c r="N35" s="1690" t="s">
        <v>483</v>
      </c>
      <c r="O35" s="1692" t="s">
        <v>485</v>
      </c>
    </row>
    <row r="36" spans="3:16" s="953" customFormat="1" ht="79.5" customHeight="1" thickBot="1" x14ac:dyDescent="0.25">
      <c r="C36" s="1678"/>
      <c r="D36" s="1680"/>
      <c r="E36" s="1682"/>
      <c r="F36" s="1684"/>
      <c r="G36" s="1029" t="s">
        <v>1</v>
      </c>
      <c r="H36" s="1030" t="s">
        <v>2</v>
      </c>
      <c r="I36" s="1030" t="s">
        <v>3</v>
      </c>
      <c r="J36" s="1031" t="s">
        <v>6</v>
      </c>
      <c r="K36" s="1682"/>
      <c r="L36" s="1689"/>
      <c r="M36" s="1689"/>
      <c r="N36" s="1691"/>
      <c r="O36" s="1693"/>
    </row>
    <row r="37" spans="3:16" s="953" customFormat="1" ht="21.75" customHeight="1" x14ac:dyDescent="0.2">
      <c r="C37" s="990">
        <v>1</v>
      </c>
      <c r="D37" s="991" t="s">
        <v>50</v>
      </c>
      <c r="E37" s="992">
        <v>4</v>
      </c>
      <c r="F37" s="993">
        <v>2</v>
      </c>
      <c r="G37" s="1503">
        <v>216</v>
      </c>
      <c r="H37" s="995">
        <v>155</v>
      </c>
      <c r="I37" s="995">
        <v>175</v>
      </c>
      <c r="J37" s="996">
        <v>160</v>
      </c>
      <c r="K37" s="997">
        <v>2</v>
      </c>
      <c r="L37" s="1267">
        <f t="shared" ref="L37:L49" si="5">SUM(G37:J37)-MIN(G37:J37)</f>
        <v>551</v>
      </c>
      <c r="M37" s="1268">
        <f t="shared" ref="M37:M49" si="6">MAX(G37:J37)</f>
        <v>216</v>
      </c>
      <c r="N37" s="1000">
        <f t="shared" ref="N37:N49" si="7">(SUM(G37:J37)-MIN(G37:J37))/3</f>
        <v>183.66666666666666</v>
      </c>
      <c r="O37" s="1001">
        <f t="shared" ref="O37:O49" si="8">L37/10+K37</f>
        <v>57.1</v>
      </c>
    </row>
    <row r="38" spans="3:16" s="953" customFormat="1" ht="21.75" customHeight="1" x14ac:dyDescent="0.2">
      <c r="C38" s="1059">
        <v>2</v>
      </c>
      <c r="D38" s="1060" t="s">
        <v>599</v>
      </c>
      <c r="E38" s="1061">
        <v>2</v>
      </c>
      <c r="F38" s="1062">
        <v>1</v>
      </c>
      <c r="G38" s="1259">
        <v>201</v>
      </c>
      <c r="H38" s="1064">
        <v>119</v>
      </c>
      <c r="I38" s="1064">
        <v>151</v>
      </c>
      <c r="J38" s="1065">
        <v>177</v>
      </c>
      <c r="K38" s="1066"/>
      <c r="L38" s="1067">
        <f t="shared" si="5"/>
        <v>529</v>
      </c>
      <c r="M38" s="1068">
        <f t="shared" si="6"/>
        <v>201</v>
      </c>
      <c r="N38" s="1069">
        <f t="shared" si="7"/>
        <v>176.33333333333334</v>
      </c>
      <c r="O38" s="1070">
        <f t="shared" si="8"/>
        <v>52.9</v>
      </c>
    </row>
    <row r="39" spans="3:16" s="953" customFormat="1" ht="21.75" customHeight="1" x14ac:dyDescent="0.2">
      <c r="C39" s="990">
        <f>C38+1</f>
        <v>3</v>
      </c>
      <c r="D39" s="1002" t="s">
        <v>580</v>
      </c>
      <c r="E39" s="992">
        <v>5</v>
      </c>
      <c r="F39" s="993">
        <v>2</v>
      </c>
      <c r="G39" s="1003">
        <v>173</v>
      </c>
      <c r="H39" s="1004">
        <v>177</v>
      </c>
      <c r="I39" s="1004">
        <v>149</v>
      </c>
      <c r="J39" s="1005">
        <v>178</v>
      </c>
      <c r="K39" s="997"/>
      <c r="L39" s="998">
        <f t="shared" si="5"/>
        <v>528</v>
      </c>
      <c r="M39" s="999">
        <f t="shared" si="6"/>
        <v>178</v>
      </c>
      <c r="N39" s="1000">
        <f t="shared" si="7"/>
        <v>176</v>
      </c>
      <c r="O39" s="1001">
        <f t="shared" si="8"/>
        <v>52.8</v>
      </c>
    </row>
    <row r="40" spans="3:16" s="953" customFormat="1" ht="21.75" customHeight="1" x14ac:dyDescent="0.2">
      <c r="C40" s="1059">
        <v>4</v>
      </c>
      <c r="D40" s="1060" t="s">
        <v>14</v>
      </c>
      <c r="E40" s="1061">
        <v>5</v>
      </c>
      <c r="F40" s="1062">
        <v>1</v>
      </c>
      <c r="G40" s="1063">
        <v>190</v>
      </c>
      <c r="H40" s="1064">
        <v>141</v>
      </c>
      <c r="I40" s="1064">
        <v>174</v>
      </c>
      <c r="J40" s="1065">
        <v>147</v>
      </c>
      <c r="K40" s="1066"/>
      <c r="L40" s="1067">
        <f t="shared" si="5"/>
        <v>511</v>
      </c>
      <c r="M40" s="1068">
        <f t="shared" si="6"/>
        <v>190</v>
      </c>
      <c r="N40" s="1069">
        <f t="shared" si="7"/>
        <v>170.33333333333334</v>
      </c>
      <c r="O40" s="1070">
        <f t="shared" si="8"/>
        <v>51.1</v>
      </c>
    </row>
    <row r="41" spans="3:16" s="953" customFormat="1" ht="21.75" customHeight="1" x14ac:dyDescent="0.2">
      <c r="C41" s="990">
        <v>5</v>
      </c>
      <c r="D41" s="1002" t="s">
        <v>8</v>
      </c>
      <c r="E41" s="992">
        <v>2</v>
      </c>
      <c r="F41" s="993">
        <v>1</v>
      </c>
      <c r="G41" s="1259">
        <v>207</v>
      </c>
      <c r="H41" s="1004">
        <v>147</v>
      </c>
      <c r="I41" s="1004">
        <v>124</v>
      </c>
      <c r="J41" s="1005">
        <v>143</v>
      </c>
      <c r="K41" s="997"/>
      <c r="L41" s="998">
        <f t="shared" si="5"/>
        <v>497</v>
      </c>
      <c r="M41" s="999">
        <f t="shared" si="6"/>
        <v>207</v>
      </c>
      <c r="N41" s="1000">
        <f t="shared" si="7"/>
        <v>165.66666666666666</v>
      </c>
      <c r="O41" s="1001">
        <f t="shared" si="8"/>
        <v>49.7</v>
      </c>
    </row>
    <row r="42" spans="3:16" s="953" customFormat="1" ht="21.75" customHeight="1" x14ac:dyDescent="0.2">
      <c r="C42" s="1059">
        <v>6</v>
      </c>
      <c r="D42" s="1060" t="s">
        <v>69</v>
      </c>
      <c r="E42" s="1061">
        <v>1</v>
      </c>
      <c r="F42" s="1062">
        <v>2</v>
      </c>
      <c r="G42" s="1063">
        <v>120</v>
      </c>
      <c r="H42" s="1064">
        <v>131</v>
      </c>
      <c r="I42" s="1064">
        <v>169</v>
      </c>
      <c r="J42" s="1065">
        <v>178</v>
      </c>
      <c r="K42" s="1066"/>
      <c r="L42" s="1067">
        <f t="shared" si="5"/>
        <v>478</v>
      </c>
      <c r="M42" s="1068">
        <f t="shared" si="6"/>
        <v>178</v>
      </c>
      <c r="N42" s="1069">
        <f t="shared" si="7"/>
        <v>159.33333333333334</v>
      </c>
      <c r="O42" s="1070">
        <f t="shared" si="8"/>
        <v>47.8</v>
      </c>
    </row>
    <row r="43" spans="3:16" s="953" customFormat="1" ht="21.75" customHeight="1" x14ac:dyDescent="0.2">
      <c r="C43" s="990">
        <v>7</v>
      </c>
      <c r="D43" s="1002" t="s">
        <v>36</v>
      </c>
      <c r="E43" s="992">
        <v>3</v>
      </c>
      <c r="F43" s="993">
        <v>2</v>
      </c>
      <c r="G43" s="1003">
        <v>131</v>
      </c>
      <c r="H43" s="1004">
        <v>115</v>
      </c>
      <c r="I43" s="1004">
        <v>142</v>
      </c>
      <c r="J43" s="1005">
        <v>199</v>
      </c>
      <c r="K43" s="997"/>
      <c r="L43" s="998">
        <f t="shared" si="5"/>
        <v>472</v>
      </c>
      <c r="M43" s="999">
        <f t="shared" si="6"/>
        <v>199</v>
      </c>
      <c r="N43" s="1000">
        <f t="shared" si="7"/>
        <v>157.33333333333334</v>
      </c>
      <c r="O43" s="1001">
        <f t="shared" si="8"/>
        <v>47.2</v>
      </c>
    </row>
    <row r="44" spans="3:16" ht="21.75" customHeight="1" x14ac:dyDescent="0.25">
      <c r="C44" s="1059">
        <v>8</v>
      </c>
      <c r="D44" s="1060" t="s">
        <v>584</v>
      </c>
      <c r="E44" s="1061">
        <v>4</v>
      </c>
      <c r="F44" s="1062">
        <v>2</v>
      </c>
      <c r="G44" s="1063">
        <v>152</v>
      </c>
      <c r="H44" s="1064">
        <v>165</v>
      </c>
      <c r="I44" s="1064">
        <v>102</v>
      </c>
      <c r="J44" s="1065">
        <v>134</v>
      </c>
      <c r="K44" s="1066"/>
      <c r="L44" s="1067">
        <f t="shared" si="5"/>
        <v>451</v>
      </c>
      <c r="M44" s="1068">
        <f t="shared" si="6"/>
        <v>165</v>
      </c>
      <c r="N44" s="1069">
        <f t="shared" si="7"/>
        <v>150.33333333333334</v>
      </c>
      <c r="O44" s="1070">
        <f t="shared" si="8"/>
        <v>45.1</v>
      </c>
      <c r="P44" s="978"/>
    </row>
    <row r="45" spans="3:16" ht="21.75" customHeight="1" x14ac:dyDescent="0.2">
      <c r="C45" s="990">
        <v>9</v>
      </c>
      <c r="D45" s="1002" t="s">
        <v>589</v>
      </c>
      <c r="E45" s="992">
        <v>6</v>
      </c>
      <c r="F45" s="993">
        <v>2</v>
      </c>
      <c r="G45" s="1003">
        <v>136</v>
      </c>
      <c r="H45" s="1004">
        <v>159</v>
      </c>
      <c r="I45" s="1004">
        <v>137</v>
      </c>
      <c r="J45" s="1005">
        <v>148</v>
      </c>
      <c r="K45" s="997"/>
      <c r="L45" s="998">
        <f t="shared" si="5"/>
        <v>444</v>
      </c>
      <c r="M45" s="999">
        <f t="shared" si="6"/>
        <v>159</v>
      </c>
      <c r="N45" s="1000">
        <f t="shared" si="7"/>
        <v>148</v>
      </c>
      <c r="O45" s="1001">
        <f t="shared" si="8"/>
        <v>44.4</v>
      </c>
    </row>
    <row r="46" spans="3:16" ht="21.75" customHeight="1" x14ac:dyDescent="0.2">
      <c r="C46" s="1059">
        <v>10</v>
      </c>
      <c r="D46" s="1060" t="s">
        <v>587</v>
      </c>
      <c r="E46" s="1061">
        <v>1</v>
      </c>
      <c r="F46" s="1062">
        <v>1</v>
      </c>
      <c r="G46" s="1063">
        <v>138</v>
      </c>
      <c r="H46" s="1064">
        <v>119</v>
      </c>
      <c r="I46" s="1064">
        <v>126</v>
      </c>
      <c r="J46" s="1065">
        <v>162</v>
      </c>
      <c r="K46" s="1066"/>
      <c r="L46" s="1067">
        <f t="shared" si="5"/>
        <v>426</v>
      </c>
      <c r="M46" s="1068">
        <f t="shared" si="6"/>
        <v>162</v>
      </c>
      <c r="N46" s="1069">
        <f t="shared" si="7"/>
        <v>142</v>
      </c>
      <c r="O46" s="1070">
        <f t="shared" si="8"/>
        <v>42.6</v>
      </c>
    </row>
    <row r="47" spans="3:16" s="1025" customFormat="1" ht="21.75" customHeight="1" x14ac:dyDescent="0.25">
      <c r="C47" s="990">
        <v>11</v>
      </c>
      <c r="D47" s="1002" t="s">
        <v>582</v>
      </c>
      <c r="E47" s="992">
        <v>5</v>
      </c>
      <c r="F47" s="993">
        <v>2</v>
      </c>
      <c r="G47" s="1003">
        <v>103</v>
      </c>
      <c r="H47" s="1004">
        <v>135</v>
      </c>
      <c r="I47" s="1004">
        <v>151</v>
      </c>
      <c r="J47" s="1005">
        <v>135</v>
      </c>
      <c r="K47" s="997"/>
      <c r="L47" s="998">
        <f t="shared" si="5"/>
        <v>421</v>
      </c>
      <c r="M47" s="999">
        <f t="shared" si="6"/>
        <v>151</v>
      </c>
      <c r="N47" s="1000">
        <f t="shared" si="7"/>
        <v>140.33333333333334</v>
      </c>
      <c r="O47" s="1001">
        <f t="shared" si="8"/>
        <v>42.1</v>
      </c>
      <c r="P47" s="1020"/>
    </row>
    <row r="48" spans="3:16" ht="21.75" customHeight="1" x14ac:dyDescent="0.2">
      <c r="C48" s="1059">
        <v>12</v>
      </c>
      <c r="D48" s="1060" t="s">
        <v>588</v>
      </c>
      <c r="E48" s="1061">
        <v>5</v>
      </c>
      <c r="F48" s="1062">
        <v>2</v>
      </c>
      <c r="G48" s="1063">
        <v>98</v>
      </c>
      <c r="H48" s="1064">
        <v>121</v>
      </c>
      <c r="I48" s="1064">
        <v>142</v>
      </c>
      <c r="J48" s="1065">
        <v>106</v>
      </c>
      <c r="K48" s="1066"/>
      <c r="L48" s="1067">
        <f t="shared" si="5"/>
        <v>369</v>
      </c>
      <c r="M48" s="1068">
        <f t="shared" si="6"/>
        <v>142</v>
      </c>
      <c r="N48" s="1069">
        <f t="shared" si="7"/>
        <v>123</v>
      </c>
      <c r="O48" s="1070">
        <f t="shared" si="8"/>
        <v>36.9</v>
      </c>
    </row>
    <row r="49" spans="3:15" ht="21.75" customHeight="1" thickBot="1" x14ac:dyDescent="0.25">
      <c r="C49" s="1391">
        <v>13</v>
      </c>
      <c r="D49" s="1392" t="s">
        <v>591</v>
      </c>
      <c r="E49" s="1393">
        <v>4</v>
      </c>
      <c r="F49" s="1394">
        <v>1</v>
      </c>
      <c r="G49" s="1395">
        <v>110</v>
      </c>
      <c r="H49" s="1396">
        <v>111</v>
      </c>
      <c r="I49" s="1396">
        <v>75</v>
      </c>
      <c r="J49" s="1397">
        <v>101</v>
      </c>
      <c r="K49" s="1398"/>
      <c r="L49" s="1011">
        <f t="shared" si="5"/>
        <v>322</v>
      </c>
      <c r="M49" s="1011">
        <f t="shared" si="6"/>
        <v>111</v>
      </c>
      <c r="N49" s="1014">
        <f t="shared" si="7"/>
        <v>107.33333333333333</v>
      </c>
      <c r="O49" s="1015">
        <f t="shared" si="8"/>
        <v>32.200000000000003</v>
      </c>
    </row>
    <row r="50" spans="3:15" ht="21.75" customHeight="1" x14ac:dyDescent="0.25">
      <c r="C50" s="978"/>
      <c r="D50" s="978"/>
      <c r="E50" s="978"/>
      <c r="F50" s="978"/>
      <c r="G50" s="978"/>
      <c r="H50" s="978"/>
      <c r="I50" s="978"/>
      <c r="J50" s="978"/>
      <c r="K50" s="978"/>
      <c r="L50" s="978"/>
      <c r="M50" s="978"/>
      <c r="N50" s="978"/>
      <c r="O50" s="978"/>
    </row>
    <row r="51" spans="3:15" ht="21.75" customHeight="1" x14ac:dyDescent="0.2">
      <c r="C51" s="953"/>
      <c r="D51" s="1016" t="s">
        <v>50</v>
      </c>
      <c r="E51" s="1017" t="s">
        <v>37</v>
      </c>
      <c r="F51" s="1670" t="s">
        <v>655</v>
      </c>
      <c r="G51" s="1670"/>
      <c r="H51" s="1674" t="s">
        <v>60</v>
      </c>
      <c r="I51" s="1674"/>
      <c r="J51" s="1674"/>
      <c r="K51" s="1674"/>
      <c r="L51" s="1674"/>
      <c r="M51" s="953"/>
      <c r="N51" s="953"/>
      <c r="O51" s="953"/>
    </row>
    <row r="52" spans="3:15" ht="21.75" customHeight="1" x14ac:dyDescent="0.2">
      <c r="C52" s="953"/>
      <c r="D52" s="1018" t="s">
        <v>50</v>
      </c>
      <c r="E52" s="1019" t="s">
        <v>37</v>
      </c>
      <c r="F52" s="1670" t="s">
        <v>656</v>
      </c>
      <c r="G52" s="1670"/>
      <c r="H52" s="1675" t="s">
        <v>470</v>
      </c>
      <c r="I52" s="1675"/>
      <c r="J52" s="1675"/>
      <c r="K52" s="1675"/>
      <c r="L52" s="1675"/>
      <c r="M52" s="953"/>
      <c r="N52" s="953"/>
      <c r="O52" s="953"/>
    </row>
    <row r="53" spans="3:15" ht="21.75" customHeight="1" x14ac:dyDescent="0.2"/>
    <row r="54" spans="3:15" ht="21.75" customHeight="1" x14ac:dyDescent="0.2"/>
    <row r="55" spans="3:15" ht="21" customHeight="1" x14ac:dyDescent="0.25">
      <c r="C55" s="1676" t="s">
        <v>477</v>
      </c>
      <c r="D55" s="1676"/>
      <c r="E55" s="1676"/>
      <c r="F55" s="1676"/>
      <c r="G55" s="1676"/>
      <c r="H55" s="1676"/>
      <c r="I55" s="1676"/>
      <c r="J55" s="1676"/>
      <c r="K55" s="1676"/>
      <c r="L55" s="1676"/>
      <c r="M55" s="1676"/>
      <c r="N55" s="1676"/>
      <c r="O55" s="1020"/>
    </row>
    <row r="56" spans="3:15" ht="21.75" customHeight="1" x14ac:dyDescent="0.25">
      <c r="C56" s="1020"/>
      <c r="D56" s="1020"/>
      <c r="E56" s="1021"/>
      <c r="F56" s="1022"/>
      <c r="G56" s="1022"/>
      <c r="H56" s="1022"/>
      <c r="I56" s="1022"/>
      <c r="J56" s="1022"/>
      <c r="K56" s="1022"/>
      <c r="L56" s="1022"/>
      <c r="M56" s="1022"/>
      <c r="N56" s="1022"/>
      <c r="O56" s="1020"/>
    </row>
    <row r="57" spans="3:15" ht="15" customHeight="1" x14ac:dyDescent="0.25">
      <c r="C57" s="1023"/>
      <c r="D57" s="1024" t="s">
        <v>486</v>
      </c>
      <c r="E57" s="1024"/>
      <c r="F57" s="1024"/>
      <c r="G57" s="1024"/>
      <c r="H57" s="1024"/>
      <c r="I57" s="1024"/>
      <c r="J57" s="1024"/>
      <c r="K57" s="1024"/>
      <c r="L57" s="1024"/>
      <c r="M57" s="1024"/>
      <c r="N57" s="1024"/>
      <c r="O57" s="1020"/>
    </row>
    <row r="58" spans="3:15" ht="15.75" x14ac:dyDescent="0.25">
      <c r="C58" s="1023"/>
      <c r="D58" s="1024"/>
      <c r="E58" s="1024"/>
      <c r="F58" s="1024"/>
      <c r="G58" s="1024"/>
      <c r="H58" s="1024"/>
      <c r="I58" s="1024"/>
      <c r="J58" s="1024"/>
      <c r="K58" s="1024"/>
      <c r="L58" s="1024"/>
      <c r="M58" s="1024"/>
      <c r="N58" s="1024"/>
      <c r="O58" s="1020"/>
    </row>
    <row r="59" spans="3:15" ht="15.75" x14ac:dyDescent="0.25">
      <c r="C59" s="1026" t="s">
        <v>629</v>
      </c>
      <c r="D59" s="1023" t="s">
        <v>487</v>
      </c>
      <c r="E59" s="1023"/>
      <c r="F59" s="1023"/>
      <c r="G59" s="1023"/>
      <c r="H59" s="1023"/>
      <c r="I59" s="1023"/>
      <c r="J59" s="1023"/>
      <c r="K59" s="1023"/>
      <c r="L59" s="1023"/>
      <c r="M59" s="1023"/>
      <c r="N59" s="1023"/>
      <c r="O59" s="1023"/>
    </row>
    <row r="60" spans="3:15" ht="15.75" x14ac:dyDescent="0.25">
      <c r="C60" s="1023"/>
      <c r="D60" s="1023" t="s">
        <v>488</v>
      </c>
      <c r="E60" s="1023"/>
      <c r="F60" s="1023"/>
      <c r="G60" s="1023"/>
      <c r="H60" s="1023"/>
      <c r="I60" s="1023"/>
      <c r="J60" s="1023"/>
      <c r="K60" s="1023"/>
      <c r="L60" s="1023"/>
      <c r="M60" s="1020"/>
      <c r="N60" s="1023"/>
      <c r="O60" s="1023"/>
    </row>
    <row r="61" spans="3:15" ht="15.75" x14ac:dyDescent="0.25">
      <c r="C61" s="1023"/>
      <c r="D61" s="1023" t="s">
        <v>489</v>
      </c>
      <c r="E61" s="1023"/>
      <c r="F61" s="1023"/>
      <c r="G61" s="1023"/>
      <c r="H61" s="1023"/>
      <c r="I61" s="1023"/>
      <c r="J61" s="1023"/>
      <c r="K61" s="1023"/>
      <c r="L61" s="1023"/>
      <c r="M61" s="1023"/>
      <c r="N61" s="1023"/>
      <c r="O61" s="1023"/>
    </row>
    <row r="62" spans="3:15" ht="15.75" x14ac:dyDescent="0.25">
      <c r="C62" s="1023"/>
      <c r="D62" s="1024"/>
      <c r="E62" s="1024"/>
      <c r="F62" s="1024"/>
      <c r="G62" s="1024"/>
      <c r="H62" s="1024"/>
      <c r="I62" s="1024"/>
      <c r="J62" s="1024"/>
      <c r="K62" s="1024"/>
      <c r="L62" s="1024"/>
      <c r="M62" s="1024"/>
      <c r="N62" s="1024"/>
      <c r="O62" s="1020"/>
    </row>
    <row r="63" spans="3:15" ht="15.75" x14ac:dyDescent="0.25">
      <c r="C63" s="1026" t="s">
        <v>630</v>
      </c>
      <c r="D63" s="1023" t="s">
        <v>490</v>
      </c>
      <c r="E63" s="1023"/>
      <c r="F63" s="1023"/>
      <c r="G63" s="1023"/>
      <c r="H63" s="1023"/>
      <c r="I63" s="1023"/>
      <c r="J63" s="1023"/>
      <c r="K63" s="1023"/>
      <c r="L63" s="1023"/>
      <c r="M63" s="1023"/>
      <c r="N63" s="1023"/>
      <c r="O63" s="1023"/>
    </row>
  </sheetData>
  <mergeCells count="36">
    <mergeCell ref="C34:D34"/>
    <mergeCell ref="C7:C8"/>
    <mergeCell ref="D7:D8"/>
    <mergeCell ref="E7:E8"/>
    <mergeCell ref="C2:O2"/>
    <mergeCell ref="F30:G30"/>
    <mergeCell ref="H30:L30"/>
    <mergeCell ref="F31:G31"/>
    <mergeCell ref="H31:L31"/>
    <mergeCell ref="H32:L32"/>
    <mergeCell ref="E35:E36"/>
    <mergeCell ref="F35:F36"/>
    <mergeCell ref="F32:G32"/>
    <mergeCell ref="F52:G52"/>
    <mergeCell ref="H52:L52"/>
    <mergeCell ref="G35:J35"/>
    <mergeCell ref="K35:K36"/>
    <mergeCell ref="L35:L36"/>
    <mergeCell ref="F51:G51"/>
    <mergeCell ref="H51:L51"/>
    <mergeCell ref="C55:N55"/>
    <mergeCell ref="C4:O4"/>
    <mergeCell ref="C3:O3"/>
    <mergeCell ref="O35:O36"/>
    <mergeCell ref="M35:M36"/>
    <mergeCell ref="N35:N36"/>
    <mergeCell ref="N7:N8"/>
    <mergeCell ref="O7:O8"/>
    <mergeCell ref="F7:F8"/>
    <mergeCell ref="G7:J7"/>
    <mergeCell ref="K7:K8"/>
    <mergeCell ref="L7:L8"/>
    <mergeCell ref="M7:M8"/>
    <mergeCell ref="C6:D6"/>
    <mergeCell ref="C35:C36"/>
    <mergeCell ref="D35:D36"/>
  </mergeCells>
  <conditionalFormatting sqref="C9:O9">
    <cfRule type="expression" priority="3">
      <formula>MOD(ROW(),2)=0</formula>
    </cfRule>
    <cfRule type="expression" priority="4">
      <formula>MOD(ROW(),2)=0</formula>
    </cfRule>
  </conditionalFormatting>
  <conditionalFormatting sqref="C10:O28">
    <cfRule type="expression" priority="1">
      <formula>MOD(ROW(),2)=0</formula>
    </cfRule>
    <cfRule type="expression" priority="2">
      <formula>MOD(ROW(),2)=0</formula>
    </cfRule>
  </conditionalFormatting>
  <pageMargins left="0.7" right="0.7" top="0.75" bottom="0.75" header="0.3" footer="0.3"/>
  <ignoredErrors>
    <ignoredError sqref="L9:M28 L37:N4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27</vt:i4>
      </vt:variant>
      <vt:variant>
        <vt:lpstr>Именованные диапазоны</vt:lpstr>
      </vt:variant>
      <vt:variant>
        <vt:i4>4</vt:i4>
      </vt:variant>
    </vt:vector>
  </HeadingPairs>
  <TitlesOfParts>
    <vt:vector size="31" baseType="lpstr">
      <vt:lpstr>Январь</vt:lpstr>
      <vt:lpstr>Февраль</vt:lpstr>
      <vt:lpstr>Зима</vt:lpstr>
      <vt:lpstr>Март</vt:lpstr>
      <vt:lpstr>Апрель</vt:lpstr>
      <vt:lpstr>Май</vt:lpstr>
      <vt:lpstr>Весна</vt:lpstr>
      <vt:lpstr>Июнь</vt:lpstr>
      <vt:lpstr>Июль</vt:lpstr>
      <vt:lpstr>Август</vt:lpstr>
      <vt:lpstr>Лето</vt:lpstr>
      <vt:lpstr>Сентябрь</vt:lpstr>
      <vt:lpstr>Октябрь</vt:lpstr>
      <vt:lpstr>Ноябрь</vt:lpstr>
      <vt:lpstr>Осень</vt:lpstr>
      <vt:lpstr>Чемп-муж</vt:lpstr>
      <vt:lpstr>Чемп-жен</vt:lpstr>
      <vt:lpstr>Абс.чемп-рейтинг</vt:lpstr>
      <vt:lpstr>Абс.чемпион</vt:lpstr>
      <vt:lpstr>Ком. турнир 05.01.2024</vt:lpstr>
      <vt:lpstr>Ком. турнир 28.04.2024</vt:lpstr>
      <vt:lpstr>Лист1</vt:lpstr>
      <vt:lpstr>24 февраля</vt:lpstr>
      <vt:lpstr>жереб.</vt:lpstr>
      <vt:lpstr>АБСОЛЮТ</vt:lpstr>
      <vt:lpstr>Ком.Тур. </vt:lpstr>
      <vt:lpstr>Статистика</vt:lpstr>
      <vt:lpstr>'Абс.чемп-рейтинг'!Область_печати</vt:lpstr>
      <vt:lpstr>жереб.!Область_печати</vt:lpstr>
      <vt:lpstr>'Чемп-жен'!Область_печати</vt:lpstr>
      <vt:lpstr>'Чемп-муж'!Область_печати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Ситников Алексей Николаевич</cp:lastModifiedBy>
  <cp:lastPrinted>2020-11-30T03:47:57Z</cp:lastPrinted>
  <dcterms:created xsi:type="dcterms:W3CDTF">1996-10-08T23:32:33Z</dcterms:created>
  <dcterms:modified xsi:type="dcterms:W3CDTF">2025-01-20T08:51:37Z</dcterms:modified>
</cp:coreProperties>
</file>